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.v.mammadov\AppData\Local\Microsoft\Windows\INetCache\Content.Outlook\D8X2ZNN9\"/>
    </mc:Choice>
  </mc:AlternateContent>
  <bookViews>
    <workbookView xWindow="-120" yWindow="-120" windowWidth="29040" windowHeight="15840" tabRatio="853"/>
  </bookViews>
  <sheets>
    <sheet name="Ön səhifə" sheetId="15" r:id="rId1"/>
    <sheet name="FCU" sheetId="75" state="hidden" r:id="rId2"/>
    <sheet name="TVS" sheetId="79" state="hidden" r:id="rId3"/>
    <sheet name="Torpaqlama" sheetId="83" r:id="rId4"/>
    <sheet name="Rabitə" sheetId="84" r:id="rId5"/>
    <sheet name="Videonəzarərt" sheetId="85" r:id="rId6"/>
    <sheet name="Kartlı keçid" sheetId="87" r:id="rId7"/>
    <sheet name="YS" sheetId="86" r:id="rId8"/>
    <sheet name="Sheet2" sheetId="76" state="hidden" r:id="rId9"/>
    <sheet name="Sheet1" sheetId="72" state="hidden" r:id="rId10"/>
  </sheets>
  <definedNames>
    <definedName name="_xlnm.Print_Area" localSheetId="7">YS!$A$1:$J$25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84" l="1"/>
  <c r="I24" i="84" s="1"/>
  <c r="J24" i="84" s="1"/>
  <c r="G24" i="84"/>
  <c r="H23" i="84"/>
  <c r="I23" i="84" s="1"/>
  <c r="J23" i="84" s="1"/>
  <c r="G23" i="84"/>
  <c r="H22" i="84"/>
  <c r="I22" i="84" s="1"/>
  <c r="J22" i="84" s="1"/>
  <c r="G22" i="84"/>
  <c r="H19" i="84"/>
  <c r="I19" i="84" s="1"/>
  <c r="J19" i="84" s="1"/>
  <c r="G19" i="84"/>
  <c r="H18" i="84"/>
  <c r="I18" i="84" s="1"/>
  <c r="J18" i="84" s="1"/>
  <c r="G18" i="84"/>
  <c r="H17" i="84"/>
  <c r="I17" i="84" s="1"/>
  <c r="J17" i="84" s="1"/>
  <c r="G17" i="84"/>
  <c r="H16" i="84"/>
  <c r="I16" i="84" s="1"/>
  <c r="J16" i="84" s="1"/>
  <c r="G16" i="84"/>
  <c r="H15" i="84"/>
  <c r="I15" i="84" s="1"/>
  <c r="J15" i="84" s="1"/>
  <c r="G15" i="84"/>
  <c r="H14" i="84"/>
  <c r="I14" i="84" s="1"/>
  <c r="J14" i="84" s="1"/>
  <c r="G14" i="84"/>
  <c r="H13" i="84"/>
  <c r="I13" i="84" s="1"/>
  <c r="J13" i="84" s="1"/>
  <c r="G13" i="84"/>
  <c r="H12" i="84"/>
  <c r="I12" i="84" s="1"/>
  <c r="J12" i="84" s="1"/>
  <c r="G12" i="84"/>
  <c r="H11" i="84"/>
  <c r="I11" i="84" s="1"/>
  <c r="J11" i="84" s="1"/>
  <c r="G11" i="84"/>
  <c r="H10" i="84"/>
  <c r="I10" i="84" s="1"/>
  <c r="J10" i="84" s="1"/>
  <c r="G10" i="84"/>
  <c r="H9" i="84"/>
  <c r="I9" i="84" s="1"/>
  <c r="J9" i="84" s="1"/>
  <c r="G9" i="84"/>
  <c r="H8" i="84"/>
  <c r="I8" i="84" s="1"/>
  <c r="J8" i="84" s="1"/>
  <c r="G8" i="84"/>
  <c r="H7" i="84"/>
  <c r="I7" i="84" s="1"/>
  <c r="J7" i="84" s="1"/>
  <c r="G7" i="84"/>
  <c r="H6" i="84"/>
  <c r="I6" i="84" s="1"/>
  <c r="G6" i="84"/>
  <c r="G26" i="84" s="1"/>
  <c r="G8" i="87"/>
  <c r="H8" i="87"/>
  <c r="I8" i="87"/>
  <c r="J8" i="87" s="1"/>
  <c r="I27" i="84" l="1"/>
  <c r="J6" i="84"/>
  <c r="J28" i="84" s="1"/>
  <c r="J29" i="84" s="1"/>
  <c r="H15" i="86" l="1"/>
  <c r="I15" i="86" s="1"/>
  <c r="J15" i="86" s="1"/>
  <c r="G15" i="86"/>
  <c r="H14" i="86"/>
  <c r="I14" i="86" s="1"/>
  <c r="G14" i="86"/>
  <c r="H19" i="86"/>
  <c r="I19" i="86" s="1"/>
  <c r="J19" i="86" s="1"/>
  <c r="G19" i="86"/>
  <c r="H18" i="86"/>
  <c r="I18" i="86" s="1"/>
  <c r="G18" i="86"/>
  <c r="H21" i="85"/>
  <c r="I21" i="85" s="1"/>
  <c r="G21" i="85"/>
  <c r="H20" i="85"/>
  <c r="I20" i="85" s="1"/>
  <c r="G20" i="85"/>
  <c r="H19" i="85"/>
  <c r="I19" i="85" s="1"/>
  <c r="G19" i="85"/>
  <c r="H17" i="85"/>
  <c r="I17" i="85" s="1"/>
  <c r="G17" i="85"/>
  <c r="H14" i="85"/>
  <c r="I14" i="85" s="1"/>
  <c r="G14" i="85"/>
  <c r="J14" i="86" l="1"/>
  <c r="J18" i="86"/>
  <c r="J19" i="85"/>
  <c r="J21" i="85"/>
  <c r="J14" i="85"/>
  <c r="J20" i="85"/>
  <c r="J17" i="85"/>
  <c r="H20" i="86" l="1"/>
  <c r="I20" i="86" s="1"/>
  <c r="G20" i="86"/>
  <c r="H17" i="86"/>
  <c r="I17" i="86" s="1"/>
  <c r="G17" i="86"/>
  <c r="H16" i="86"/>
  <c r="I16" i="86" s="1"/>
  <c r="G16" i="86"/>
  <c r="H13" i="86"/>
  <c r="I13" i="86" s="1"/>
  <c r="G13" i="86"/>
  <c r="H12" i="86"/>
  <c r="I12" i="86" s="1"/>
  <c r="G12" i="86"/>
  <c r="H11" i="86"/>
  <c r="I11" i="86" s="1"/>
  <c r="G11" i="86"/>
  <c r="H10" i="86"/>
  <c r="I10" i="86" s="1"/>
  <c r="G10" i="86"/>
  <c r="H9" i="86"/>
  <c r="I9" i="86" s="1"/>
  <c r="G9" i="86"/>
  <c r="H8" i="86"/>
  <c r="I8" i="86" s="1"/>
  <c r="G8" i="86"/>
  <c r="H7" i="86"/>
  <c r="I7" i="86" s="1"/>
  <c r="G7" i="86"/>
  <c r="H6" i="86"/>
  <c r="I6" i="86" s="1"/>
  <c r="G6" i="86"/>
  <c r="H10" i="87"/>
  <c r="I10" i="87" s="1"/>
  <c r="G10" i="87"/>
  <c r="H9" i="87"/>
  <c r="I9" i="87" s="1"/>
  <c r="G9" i="87"/>
  <c r="H7" i="87"/>
  <c r="I7" i="87" s="1"/>
  <c r="G7" i="87"/>
  <c r="H6" i="87"/>
  <c r="I6" i="87" s="1"/>
  <c r="G6" i="87"/>
  <c r="H23" i="85"/>
  <c r="I23" i="85" s="1"/>
  <c r="G23" i="85"/>
  <c r="H22" i="85"/>
  <c r="I22" i="85" s="1"/>
  <c r="G22" i="85"/>
  <c r="H18" i="85"/>
  <c r="I18" i="85" s="1"/>
  <c r="G18" i="85"/>
  <c r="H16" i="85"/>
  <c r="I16" i="85" s="1"/>
  <c r="G16" i="85"/>
  <c r="H15" i="85"/>
  <c r="I15" i="85" s="1"/>
  <c r="G15" i="85"/>
  <c r="H13" i="85"/>
  <c r="I13" i="85" s="1"/>
  <c r="G13" i="85"/>
  <c r="H12" i="85"/>
  <c r="I12" i="85" s="1"/>
  <c r="G12" i="85"/>
  <c r="H11" i="85"/>
  <c r="I11" i="85" s="1"/>
  <c r="G11" i="85"/>
  <c r="H10" i="85"/>
  <c r="I10" i="85" s="1"/>
  <c r="G10" i="85"/>
  <c r="H9" i="85"/>
  <c r="I9" i="85" s="1"/>
  <c r="G9" i="85"/>
  <c r="H8" i="85"/>
  <c r="I8" i="85" s="1"/>
  <c r="G8" i="85"/>
  <c r="H7" i="85"/>
  <c r="I7" i="85" s="1"/>
  <c r="G7" i="85"/>
  <c r="H6" i="85"/>
  <c r="I6" i="85" s="1"/>
  <c r="G6" i="85"/>
  <c r="J11" i="86" l="1"/>
  <c r="J13" i="86"/>
  <c r="J7" i="87"/>
  <c r="J9" i="87"/>
  <c r="J20" i="86"/>
  <c r="J7" i="85"/>
  <c r="J12" i="85"/>
  <c r="J15" i="85"/>
  <c r="J23" i="85"/>
  <c r="J8" i="85"/>
  <c r="J18" i="85"/>
  <c r="J10" i="85"/>
  <c r="J9" i="86"/>
  <c r="J12" i="86"/>
  <c r="J9" i="85"/>
  <c r="J11" i="85"/>
  <c r="J13" i="85"/>
  <c r="J16" i="85"/>
  <c r="J7" i="86"/>
  <c r="J10" i="86"/>
  <c r="J17" i="86"/>
  <c r="J10" i="87"/>
  <c r="G12" i="87"/>
  <c r="J16" i="86"/>
  <c r="J8" i="86"/>
  <c r="J22" i="85"/>
  <c r="G25" i="85"/>
  <c r="G22" i="86"/>
  <c r="I23" i="86"/>
  <c r="J6" i="86"/>
  <c r="I13" i="87"/>
  <c r="J6" i="87"/>
  <c r="J6" i="85"/>
  <c r="I26" i="85"/>
  <c r="J14" i="87" l="1"/>
  <c r="J15" i="87" s="1"/>
  <c r="J27" i="85"/>
  <c r="H15" i="15" s="1"/>
  <c r="H17" i="15"/>
  <c r="H14" i="15"/>
  <c r="J24" i="86"/>
  <c r="J28" i="85" l="1"/>
  <c r="J25" i="86"/>
  <c r="H16" i="15"/>
  <c r="I12" i="83" l="1"/>
  <c r="G12" i="83"/>
  <c r="I11" i="83"/>
  <c r="G11" i="83"/>
  <c r="I10" i="83"/>
  <c r="G10" i="83"/>
  <c r="I9" i="83"/>
  <c r="G9" i="83"/>
  <c r="I8" i="83"/>
  <c r="G8" i="83"/>
  <c r="I7" i="83"/>
  <c r="G7" i="83"/>
  <c r="J12" i="83" l="1"/>
  <c r="J10" i="83"/>
  <c r="J8" i="83"/>
  <c r="J7" i="83"/>
  <c r="J11" i="83"/>
  <c r="J9" i="83"/>
  <c r="I6" i="83" l="1"/>
  <c r="G6" i="83"/>
  <c r="J6" i="83" l="1"/>
  <c r="I5" i="83" l="1"/>
  <c r="I15" i="83" s="1"/>
  <c r="G5" i="83"/>
  <c r="G14" i="83" s="1"/>
  <c r="J5" i="83" l="1"/>
  <c r="J15" i="83" s="1"/>
  <c r="H13" i="15" l="1"/>
  <c r="J16" i="83"/>
  <c r="H17" i="79" l="1"/>
  <c r="I17" i="79" s="1"/>
  <c r="G17" i="79"/>
  <c r="H15" i="79"/>
  <c r="I15" i="79" s="1"/>
  <c r="G15" i="79"/>
  <c r="H20" i="79"/>
  <c r="I20" i="79" s="1"/>
  <c r="G20" i="79"/>
  <c r="H22" i="79"/>
  <c r="I22" i="79" s="1"/>
  <c r="G22" i="79"/>
  <c r="H29" i="79"/>
  <c r="I29" i="79" s="1"/>
  <c r="G29" i="79"/>
  <c r="J39" i="79"/>
  <c r="H34" i="79"/>
  <c r="I34" i="79" s="1"/>
  <c r="G34" i="79"/>
  <c r="H28" i="79"/>
  <c r="I28" i="79" s="1"/>
  <c r="G28" i="79"/>
  <c r="H27" i="79"/>
  <c r="I27" i="79" s="1"/>
  <c r="H26" i="79"/>
  <c r="I26" i="79" s="1"/>
  <c r="G26" i="79"/>
  <c r="H25" i="79"/>
  <c r="I25" i="79" s="1"/>
  <c r="G25" i="79"/>
  <c r="H24" i="79"/>
  <c r="I24" i="79" s="1"/>
  <c r="G24" i="79"/>
  <c r="H23" i="79"/>
  <c r="I23" i="79" s="1"/>
  <c r="G23" i="79"/>
  <c r="H21" i="79"/>
  <c r="I21" i="79" s="1"/>
  <c r="G21" i="79"/>
  <c r="H19" i="79"/>
  <c r="I19" i="79" s="1"/>
  <c r="H18" i="79"/>
  <c r="I18" i="79" s="1"/>
  <c r="G18" i="79"/>
  <c r="H14" i="79"/>
  <c r="I14" i="79" s="1"/>
  <c r="G14" i="79"/>
  <c r="H13" i="79"/>
  <c r="I13" i="79" s="1"/>
  <c r="G13" i="79"/>
  <c r="H12" i="79"/>
  <c r="I12" i="79" s="1"/>
  <c r="G12" i="79"/>
  <c r="H11" i="79"/>
  <c r="I11" i="79" s="1"/>
  <c r="H10" i="79"/>
  <c r="I10" i="79" s="1"/>
  <c r="G10" i="79"/>
  <c r="H9" i="79"/>
  <c r="I9" i="79" s="1"/>
  <c r="G9" i="79"/>
  <c r="H8" i="79"/>
  <c r="I8" i="79" s="1"/>
  <c r="G8" i="79"/>
  <c r="H7" i="79"/>
  <c r="I7" i="79" s="1"/>
  <c r="E63" i="75"/>
  <c r="E61" i="75"/>
  <c r="E60" i="75"/>
  <c r="E109" i="75"/>
  <c r="E15" i="75"/>
  <c r="E43" i="75"/>
  <c r="E42" i="75"/>
  <c r="E41" i="75"/>
  <c r="E40" i="75"/>
  <c r="E39" i="75"/>
  <c r="E38" i="75"/>
  <c r="H33" i="75"/>
  <c r="I33" i="75" s="1"/>
  <c r="G33" i="75"/>
  <c r="H32" i="75"/>
  <c r="I32" i="75" s="1"/>
  <c r="G32" i="75"/>
  <c r="H31" i="75"/>
  <c r="I31" i="75" s="1"/>
  <c r="G31" i="75"/>
  <c r="H30" i="75"/>
  <c r="I30" i="75" s="1"/>
  <c r="G30" i="75"/>
  <c r="J15" i="79" l="1"/>
  <c r="J21" i="79"/>
  <c r="J20" i="79"/>
  <c r="J23" i="79"/>
  <c r="J29" i="79"/>
  <c r="J33" i="75"/>
  <c r="J17" i="79"/>
  <c r="J22" i="79"/>
  <c r="J14" i="79"/>
  <c r="J9" i="79"/>
  <c r="J26" i="79"/>
  <c r="J18" i="79"/>
  <c r="J34" i="79"/>
  <c r="J25" i="79"/>
  <c r="J24" i="79"/>
  <c r="J8" i="79"/>
  <c r="J10" i="79"/>
  <c r="J13" i="79"/>
  <c r="J12" i="79"/>
  <c r="J28" i="79"/>
  <c r="G7" i="79"/>
  <c r="J7" i="79" s="1"/>
  <c r="G11" i="79"/>
  <c r="J11" i="79" s="1"/>
  <c r="G19" i="79"/>
  <c r="J19" i="79" s="1"/>
  <c r="G27" i="79"/>
  <c r="J27" i="79" s="1"/>
  <c r="J32" i="75"/>
  <c r="J31" i="75"/>
  <c r="J30" i="75"/>
  <c r="H18" i="15" l="1"/>
  <c r="H19" i="15" s="1"/>
  <c r="E29" i="75"/>
  <c r="G29" i="75" s="1"/>
  <c r="E27" i="75"/>
  <c r="G27" i="75" s="1"/>
  <c r="E26" i="75"/>
  <c r="G26" i="75" s="1"/>
  <c r="E25" i="75"/>
  <c r="G25" i="75" s="1"/>
  <c r="E24" i="75"/>
  <c r="G24" i="75" s="1"/>
  <c r="E23" i="75"/>
  <c r="E22" i="75"/>
  <c r="G22" i="75" s="1"/>
  <c r="E21" i="75"/>
  <c r="G21" i="75" s="1"/>
  <c r="E20" i="75"/>
  <c r="E19" i="75"/>
  <c r="E65" i="75"/>
  <c r="E64" i="75"/>
  <c r="E62" i="75"/>
  <c r="E98" i="75"/>
  <c r="E97" i="75"/>
  <c r="E95" i="75"/>
  <c r="E94" i="75"/>
  <c r="E88" i="75"/>
  <c r="E83" i="75"/>
  <c r="E81" i="75"/>
  <c r="E54" i="75"/>
  <c r="E49" i="75"/>
  <c r="E47" i="75"/>
  <c r="E45" i="75"/>
  <c r="E89" i="75"/>
  <c r="E78" i="75"/>
  <c r="E69" i="75"/>
  <c r="E66" i="75"/>
  <c r="E44" i="75"/>
  <c r="E28" i="75"/>
  <c r="G28" i="75" s="1"/>
  <c r="E100" i="75"/>
  <c r="E84" i="75"/>
  <c r="E82" i="75"/>
  <c r="E50" i="75"/>
  <c r="E48" i="75"/>
  <c r="E51" i="75"/>
  <c r="E46" i="75"/>
  <c r="E74" i="75"/>
  <c r="E73" i="75"/>
  <c r="E99" i="75"/>
  <c r="E108" i="75"/>
  <c r="E85" i="75"/>
  <c r="E55" i="75"/>
  <c r="E37" i="75"/>
  <c r="E106" i="75"/>
  <c r="E36" i="75"/>
  <c r="E59" i="75"/>
  <c r="E53" i="75"/>
  <c r="E35" i="75"/>
  <c r="H15" i="75"/>
  <c r="H16" i="75"/>
  <c r="H25" i="75"/>
  <c r="H26" i="75"/>
  <c r="H27" i="75"/>
  <c r="H28" i="75"/>
  <c r="H29" i="75"/>
  <c r="H24" i="75"/>
  <c r="H22" i="75"/>
  <c r="H21" i="75"/>
  <c r="I21" i="75" l="1"/>
  <c r="J21" i="75" s="1"/>
  <c r="I29" i="75"/>
  <c r="J29" i="75" s="1"/>
  <c r="I22" i="75"/>
  <c r="J22" i="75" s="1"/>
  <c r="I26" i="75"/>
  <c r="J26" i="75" s="1"/>
  <c r="I27" i="75"/>
  <c r="J27" i="75" s="1"/>
  <c r="I28" i="75"/>
  <c r="J28" i="75" s="1"/>
  <c r="I25" i="75"/>
  <c r="J25" i="75" s="1"/>
  <c r="I24" i="75"/>
  <c r="J24" i="75" s="1"/>
  <c r="J144" i="75"/>
  <c r="G23" i="75"/>
  <c r="H11" i="75"/>
  <c r="H12" i="75"/>
  <c r="H13" i="75"/>
  <c r="H14" i="75"/>
  <c r="G19" i="75"/>
  <c r="H19" i="75"/>
  <c r="I19" i="75" s="1"/>
  <c r="H23" i="75"/>
  <c r="I23" i="75" s="1"/>
  <c r="H20" i="75"/>
  <c r="I20" i="75" s="1"/>
  <c r="G20" i="75"/>
  <c r="H10" i="75"/>
  <c r="I10" i="75" s="1"/>
  <c r="G10" i="75"/>
  <c r="H9" i="75"/>
  <c r="I9" i="75" s="1"/>
  <c r="G9" i="75"/>
  <c r="H8" i="75"/>
  <c r="I8" i="75" s="1"/>
  <c r="G8" i="75"/>
  <c r="J10" i="75" l="1"/>
  <c r="J20" i="75"/>
  <c r="J9" i="75"/>
  <c r="J19" i="75"/>
  <c r="J8" i="75"/>
  <c r="J23" i="75"/>
</calcChain>
</file>

<file path=xl/sharedStrings.xml><?xml version="1.0" encoding="utf-8"?>
<sst xmlns="http://schemas.openxmlformats.org/spreadsheetml/2006/main" count="688" uniqueCount="280">
  <si>
    <t>S/N</t>
  </si>
  <si>
    <t>AVADANLIĞIN VƏ MATERİALLARIN ADLARI VƏ TEXNİKİ 
XARAKTERİSTİKASI.</t>
  </si>
  <si>
    <t>MATERIALIN  TİPİ VƏ
MARKASI.</t>
  </si>
  <si>
    <t>ÖLÇÜ 
VAHİDİ</t>
  </si>
  <si>
    <t>MİQDAR</t>
  </si>
  <si>
    <t xml:space="preserve">MATERİAL </t>
  </si>
  <si>
    <t>İŞÇİLİK</t>
  </si>
  <si>
    <t>Material yekun məbləğ</t>
  </si>
  <si>
    <t>İşçilik yekun məbləğ</t>
  </si>
  <si>
    <t>Ümumi yekun məbləğ</t>
  </si>
  <si>
    <t>ƏDV 18%</t>
  </si>
  <si>
    <t xml:space="preserve">Sifarişçi : </t>
  </si>
  <si>
    <t xml:space="preserve">Ödəmə şərtləri : </t>
  </si>
  <si>
    <t>Sistemlər</t>
  </si>
  <si>
    <t>ÜMUMİ YEKUN MƏBLƏĞ</t>
  </si>
  <si>
    <t>ədəd</t>
  </si>
  <si>
    <t>YEKUN MƏBLƏĞ
AZN</t>
  </si>
  <si>
    <t>V/QİYMƏTİ
AZN</t>
  </si>
  <si>
    <t>MƏBLƏĞ
AZN</t>
  </si>
  <si>
    <t>m</t>
  </si>
  <si>
    <t xml:space="preserve">Avadanlıqlar
</t>
  </si>
  <si>
    <t>KONDİSİONERLƏRİN İSTİLİK SOYUQLUQ TƏCHİZATI</t>
  </si>
  <si>
    <t xml:space="preserve">Üç  gedişli  klapan,  DN32  24V  </t>
  </si>
  <si>
    <t xml:space="preserve">" Sauter "  </t>
  </si>
  <si>
    <t xml:space="preserve">  Ventil     DN40</t>
  </si>
  <si>
    <t xml:space="preserve">Üç  gedişli  klapan,  DN25  24V </t>
  </si>
  <si>
    <t xml:space="preserve">  Ventil     DN25</t>
  </si>
  <si>
    <t xml:space="preserve">  Ventil     DN15</t>
  </si>
  <si>
    <t xml:space="preserve">  Süzgəc     DN40</t>
  </si>
  <si>
    <t xml:space="preserve">  Süzgəc     DN25</t>
  </si>
  <si>
    <t xml:space="preserve"> Manometr   10 bar  </t>
  </si>
  <si>
    <t xml:space="preserve"> Termometr   0-100 ° C  </t>
  </si>
  <si>
    <t>Termostat</t>
  </si>
  <si>
    <t>İSİTMƏ-SOYUTMA SİSTEMİ FAN-COİL</t>
  </si>
  <si>
    <t>Elektrik qaynaqlı polad boru   ∅219x4.5</t>
  </si>
  <si>
    <t xml:space="preserve">                                                 ∅159x4.5</t>
  </si>
  <si>
    <t xml:space="preserve">                                                 ∅89x4.0</t>
  </si>
  <si>
    <t xml:space="preserve">ГОСТ 10704-91 </t>
  </si>
  <si>
    <t>İzolyasiya DN200  б=19 mm</t>
  </si>
  <si>
    <t xml:space="preserve">İzolyasiya DN150  </t>
  </si>
  <si>
    <t>İzolyasiya DN20</t>
  </si>
  <si>
    <t xml:space="preserve">İzolyasiya DN80 </t>
  </si>
  <si>
    <t>Ventil DN150</t>
  </si>
  <si>
    <t>Termofleks</t>
  </si>
  <si>
    <t xml:space="preserve">Buraxıcı ventil DN25 </t>
  </si>
  <si>
    <t>Split kondisioner 12000 BTU/h 230V/1f/50Hz</t>
  </si>
  <si>
    <t>LG</t>
  </si>
  <si>
    <t xml:space="preserve">DRENAJ SİSTEMİ </t>
  </si>
  <si>
    <t>Plasmas boru Ø100</t>
  </si>
  <si>
    <t xml:space="preserve">NJT 2000  </t>
  </si>
  <si>
    <t xml:space="preserve">                                                 ∅133x4.0</t>
  </si>
  <si>
    <t xml:space="preserve">                                                 ∅108x4.0</t>
  </si>
  <si>
    <t xml:space="preserve">                                                 Ø76x3.5</t>
  </si>
  <si>
    <t xml:space="preserve">                                                 ∅57x3.5</t>
  </si>
  <si>
    <t xml:space="preserve">                                                 ∅45x3.0</t>
  </si>
  <si>
    <t xml:space="preserve">                                                 ∅38x3.0</t>
  </si>
  <si>
    <t xml:space="preserve">                                                 ∅32x2.5</t>
  </si>
  <si>
    <t xml:space="preserve">                                                 ∅28x2.5</t>
  </si>
  <si>
    <t>İzolyasiya DN125</t>
  </si>
  <si>
    <t xml:space="preserve">İzolyasiya DN100 </t>
  </si>
  <si>
    <t>İzolyasiya DN65</t>
  </si>
  <si>
    <t>İzolyasiya DN50</t>
  </si>
  <si>
    <t>İzolyasiya DN40</t>
  </si>
  <si>
    <t>İzolyasiya DN32</t>
  </si>
  <si>
    <t>İzolyasiya DN25</t>
  </si>
  <si>
    <t>Ventil DN80</t>
  </si>
  <si>
    <t xml:space="preserve">YGFC 08 ST CB A X G1 X F L </t>
  </si>
  <si>
    <t xml:space="preserve">                                                     Qs=5.22kw</t>
  </si>
  <si>
    <t xml:space="preserve">YDFC 12 ST CB C X G2 X A5 L </t>
  </si>
  <si>
    <t>Air curtain   Electrical heat 16kW, L=2m</t>
  </si>
  <si>
    <t>Air curtain   Electrical heat 18kW, L=1.5m</t>
  </si>
  <si>
    <t>Ventil DN20</t>
  </si>
  <si>
    <t>Ventil DN25</t>
  </si>
  <si>
    <t>Ventil DN32</t>
  </si>
  <si>
    <t xml:space="preserve">Otaq termostatı    </t>
  </si>
  <si>
    <t>Ventil DN100</t>
  </si>
  <si>
    <t>2 yollu ventil DN20</t>
  </si>
  <si>
    <t>2 yollu ventil DN25</t>
  </si>
  <si>
    <t>Süzgəc DN32</t>
  </si>
  <si>
    <t>Süzgəc DN80</t>
  </si>
  <si>
    <t>Süzgəc DN100</t>
  </si>
  <si>
    <t>Müdaxilə qapağı  600x600</t>
  </si>
  <si>
    <t xml:space="preserve">Slot Diffuzor  4/1000mm </t>
  </si>
  <si>
    <t>Flex ∅250</t>
  </si>
  <si>
    <t xml:space="preserve">                      Ø32</t>
  </si>
  <si>
    <t xml:space="preserve">                      Ø25</t>
  </si>
  <si>
    <t xml:space="preserve">                      Ø20</t>
  </si>
  <si>
    <t xml:space="preserve">                      Ø50</t>
  </si>
  <si>
    <t xml:space="preserve">                      Ø40</t>
  </si>
  <si>
    <t xml:space="preserve">                                                     Qs=5.22kw   </t>
  </si>
  <si>
    <t xml:space="preserve">YGFC 12 ST CB A X G1 X F R </t>
  </si>
  <si>
    <t xml:space="preserve">                                                     Qs=6.53kw  </t>
  </si>
  <si>
    <t xml:space="preserve">YGFC 14 ST CB A X G1 X F L </t>
  </si>
  <si>
    <t xml:space="preserve"> Ventil DN40</t>
  </si>
  <si>
    <t xml:space="preserve"> Ventil DN65</t>
  </si>
  <si>
    <t>Süzgəc DN40</t>
  </si>
  <si>
    <t>Süzgəc DN65</t>
  </si>
  <si>
    <t>Süzgəc DN150</t>
  </si>
  <si>
    <t>Flex ∅315</t>
  </si>
  <si>
    <t>Keçid 100/125</t>
  </si>
  <si>
    <t>Keçid 125/150</t>
  </si>
  <si>
    <t xml:space="preserve">                      Ø75</t>
  </si>
  <si>
    <t>Süzgəc DN50</t>
  </si>
  <si>
    <t>Keçid 65/80</t>
  </si>
  <si>
    <t xml:space="preserve">YGFC 07 ST CB A X G1 X F L </t>
  </si>
  <si>
    <t xml:space="preserve">                                                     Qs=3.9kw</t>
  </si>
  <si>
    <t xml:space="preserve">FAN-COİL-4 borulu tavan tipli  Qs=1.52kw    </t>
  </si>
  <si>
    <t xml:space="preserve">YGFC 03 ST CB A X G1 X F L  </t>
  </si>
  <si>
    <t xml:space="preserve">                                                     Qs=3.10kw   </t>
  </si>
  <si>
    <t xml:space="preserve">Slot Diffuzor  2/1000mm </t>
  </si>
  <si>
    <t xml:space="preserve">Slot Diffuzor  4/800mm </t>
  </si>
  <si>
    <t>LM 200/2000mm</t>
  </si>
  <si>
    <t>Flex ∅150</t>
  </si>
  <si>
    <t>Flex ∅200</t>
  </si>
  <si>
    <t>Flex ∅300</t>
  </si>
  <si>
    <t xml:space="preserve">                                                     Qs=7.2kw    </t>
  </si>
  <si>
    <t>YDFC 12 ST CB C X G2 X A5 L</t>
  </si>
  <si>
    <t xml:space="preserve"> Ventil DN50</t>
  </si>
  <si>
    <t>Keçid 25/65</t>
  </si>
  <si>
    <t>Keçid 40/100</t>
  </si>
  <si>
    <t>Keçid 50/65</t>
  </si>
  <si>
    <t>Keçid 80/100</t>
  </si>
  <si>
    <t xml:space="preserve">                                                     Qs=2.97kw</t>
  </si>
  <si>
    <t xml:space="preserve">YGFC 06 ST CB A X G1 X F L </t>
  </si>
  <si>
    <t>Süzgəc DN25</t>
  </si>
  <si>
    <t>Flex ∅225</t>
  </si>
  <si>
    <t xml:space="preserve">                                                     Qs=2.29kw  </t>
  </si>
  <si>
    <t xml:space="preserve">YGFC 05 ST CB A X G1 X F R </t>
  </si>
  <si>
    <t xml:space="preserve">                                                     Qs=5.05kw  </t>
  </si>
  <si>
    <t xml:space="preserve">YGFC 12 ST CB A X G1 X F L </t>
  </si>
  <si>
    <t>Avtomatik hava buraxan ∅15</t>
  </si>
  <si>
    <t xml:space="preserve">"LG" </t>
  </si>
  <si>
    <t>Süzgəc DN20</t>
  </si>
  <si>
    <t xml:space="preserve">Slot Diffuzor  2/1500mm </t>
  </si>
  <si>
    <t xml:space="preserve">Slot Diffuzor  3/1500mm </t>
  </si>
  <si>
    <t>d=0.5mm</t>
  </si>
  <si>
    <t>d=0.7mm</t>
  </si>
  <si>
    <t>300x250</t>
  </si>
  <si>
    <t>800x450</t>
  </si>
  <si>
    <t>200x200</t>
  </si>
  <si>
    <t>800x400</t>
  </si>
  <si>
    <t>İzolyasiya DN200 б=25 mm</t>
  </si>
  <si>
    <t xml:space="preserve">İzolyasiya DN150 </t>
  </si>
  <si>
    <t>İzolyasiya DN100</t>
  </si>
  <si>
    <t>Siyirtmə ventil DN100</t>
  </si>
  <si>
    <t>Siyirtmə ventil DN80</t>
  </si>
  <si>
    <t>Siyirtmə ventil DN65</t>
  </si>
  <si>
    <t>Siyirtmə ventil DN50</t>
  </si>
  <si>
    <t>Siyirtmə ventil DN32</t>
  </si>
  <si>
    <t>Siyirtmə ventil DN25</t>
  </si>
  <si>
    <t>15кч18п1</t>
  </si>
  <si>
    <t>Balanslayıcı klapan DN100</t>
  </si>
  <si>
    <t>Balanslayıcı klapan DN80</t>
  </si>
  <si>
    <t>Balanslayıcı klapan DN65</t>
  </si>
  <si>
    <t>Balanslayıcı klapan DN50</t>
  </si>
  <si>
    <t>Balanslayıcı klapan DN32</t>
  </si>
  <si>
    <t>Balanslayıcı klapan DN25</t>
  </si>
  <si>
    <t>Mexaniki su süzgəci DN100</t>
  </si>
  <si>
    <t>Mexaniki su süzgəci DN80</t>
  </si>
  <si>
    <t>Mexaniki su süzgəci DN65</t>
  </si>
  <si>
    <t>Mexaniki su süzgəci DN50</t>
  </si>
  <si>
    <t>Mexaniki su süzgəci DN32</t>
  </si>
  <si>
    <t>Mexaniki su süzgəci DN25</t>
  </si>
  <si>
    <t>Avtomatik 3 gedişli klapan DN100</t>
  </si>
  <si>
    <t>Avtomatik 3 gedişli klapan DN80</t>
  </si>
  <si>
    <t>Avtomatik 3 gedişli klapan DN65</t>
  </si>
  <si>
    <t>Avtomatik 3 gedişli klapan DN50</t>
  </si>
  <si>
    <t>Avtomatik 3 gedişli klapan DN32</t>
  </si>
  <si>
    <t>Avtomatik 3 gedişli klapan DN25</t>
  </si>
  <si>
    <t>Termometr  0-120 °c</t>
  </si>
  <si>
    <t>Kalorimetr80</t>
  </si>
  <si>
    <t>Kalorimetr65</t>
  </si>
  <si>
    <t>Kalorimetr50</t>
  </si>
  <si>
    <t>Kalorimetr32</t>
  </si>
  <si>
    <t>600x400</t>
  </si>
  <si>
    <t>350x250</t>
  </si>
  <si>
    <t>800x550</t>
  </si>
  <si>
    <t>TÜSTÜYƏQARŞI VENTİLYASİYA SİSTEM</t>
  </si>
  <si>
    <t xml:space="preserve">Hava kəməri qara polad lövhə   (SM)    δ =1.5 mm  </t>
  </si>
  <si>
    <t>Həmçinin                                               δ =1.5 mm</t>
  </si>
  <si>
    <t xml:space="preserve">Həmçinin                                               δ =1.5 mm   </t>
  </si>
  <si>
    <t xml:space="preserve">Həmçinin                                               δ =1.5 mm        </t>
  </si>
  <si>
    <t xml:space="preserve">Mənfəz     </t>
  </si>
  <si>
    <t>300x150</t>
  </si>
  <si>
    <t>450x450</t>
  </si>
  <si>
    <t xml:space="preserve">Hava kəməri qara polad lövhə (TS)        δ =1.5 mm   </t>
  </si>
  <si>
    <t>1200x500</t>
  </si>
  <si>
    <t>Motorlu Fire Damper     MFD</t>
  </si>
  <si>
    <t>Tüstü sorma klapanı   24 V</t>
  </si>
  <si>
    <t>400x400</t>
  </si>
  <si>
    <t xml:space="preserve">Hava kəməri qara polad lövhə (TV)        δ =1.5 mm   </t>
  </si>
  <si>
    <t>d=0.9mm</t>
  </si>
  <si>
    <t>500X250</t>
  </si>
  <si>
    <t>500X300</t>
  </si>
  <si>
    <t>900X500</t>
  </si>
  <si>
    <t>1200X600</t>
  </si>
  <si>
    <t xml:space="preserve">Paslanmaz metaldan jalüz </t>
  </si>
  <si>
    <t xml:space="preserve">Paslanmaz barmaqlıq </t>
  </si>
  <si>
    <t>1500X800</t>
  </si>
  <si>
    <t>dəst</t>
  </si>
  <si>
    <t>Tüstüyəqarşı Ventilyasiya sistemi</t>
  </si>
  <si>
    <t>İsitmə - Soyutma Sistemi</t>
  </si>
  <si>
    <t>Montaj aksesuarlar</t>
  </si>
  <si>
    <t>Montaj aksesuarları</t>
  </si>
  <si>
    <t xml:space="preserve">Proyekt : 
</t>
  </si>
  <si>
    <t>Quyu test üçün</t>
  </si>
  <si>
    <t>mis məftil en kəsiyi 25mm</t>
  </si>
  <si>
    <t>L=3m d=20mm torpaqlama mil sinklənmiş</t>
  </si>
  <si>
    <t>40x4 mm torpaqlayıcı lent</t>
  </si>
  <si>
    <t>PVC  boru ∅ 25mm</t>
  </si>
  <si>
    <t>Rubej, Teletek, Unipos</t>
  </si>
  <si>
    <t>Rabitə</t>
  </si>
  <si>
    <t>Videonəzərərt</t>
  </si>
  <si>
    <t>Amper</t>
  </si>
  <si>
    <t>Mis naqil en kəsiyi 6mm2</t>
  </si>
  <si>
    <t>Mis naqil en kəsiyi 50mm2</t>
  </si>
  <si>
    <t>Torpaqlama</t>
  </si>
  <si>
    <t>Cat.6 patch kabel (0.5m)</t>
  </si>
  <si>
    <t>PVC qofra boru Ø 25</t>
  </si>
  <si>
    <t>Data kabeli F/UTP Cat.6 LSZH 23AWG</t>
  </si>
  <si>
    <t>RJ45 konnektor</t>
  </si>
  <si>
    <t>Kartlı keçid</t>
  </si>
  <si>
    <t>Ünvansız səs xəbərverici (Sirena)</t>
  </si>
  <si>
    <t>Legrand, Nexans, Prysmian</t>
  </si>
  <si>
    <t>metr</t>
  </si>
  <si>
    <t>Suvaqüstü montaj üçün montaj qutusu</t>
  </si>
  <si>
    <t>Hikvision, Perco, Zkteco</t>
  </si>
  <si>
    <t>Horizontal kabel korobu</t>
  </si>
  <si>
    <t>Vertikal kabel korobu</t>
  </si>
  <si>
    <t>FTP Cat.6 Pach panel 24 port</t>
  </si>
  <si>
    <t xml:space="preserve">Yanğın siqnalizasiya kabeli JE-H(St)H Bd FE180 PH120 2x2x1.5+0.8
</t>
  </si>
  <si>
    <t xml:space="preserve">Xomut </t>
  </si>
  <si>
    <t>Kameralar üçün qida və data kabeli F/UTP Cat.6 LSZH 23AWG</t>
  </si>
  <si>
    <t>Rack kabinet döşəmə tipli 19"27U (Fan və bütün aksesuarlar daxil)</t>
  </si>
  <si>
    <t>RJ45 soket 1 modulluq kanal tipli</t>
  </si>
  <si>
    <t>RJ45 soket divar tipli</t>
  </si>
  <si>
    <t>Rack kabinet tipli soket bloku 6 soket PDU</t>
  </si>
  <si>
    <t xml:space="preserve">HDMI kabel 30 m-lik </t>
  </si>
  <si>
    <t xml:space="preserve">HDMI kabel 50 m-lik </t>
  </si>
  <si>
    <t xml:space="preserve">KVM EKSTENDER HDMI </t>
  </si>
  <si>
    <t xml:space="preserve">USB kabel 20 m-lik </t>
  </si>
  <si>
    <t>Rəqəmsal videoregistrator (NVR)/SFP,16 kanal, NVR7716Nİ-Q2/16POE</t>
  </si>
  <si>
    <t>Videoregistrator (DVR)/SFP,32 kanal,  DS-7332HUHİ-K; HD TVİ 5MP</t>
  </si>
  <si>
    <t>6TB HDD</t>
  </si>
  <si>
    <t xml:space="preserve">İP videokamera 4 mpx/ (xarici) /2.8mm obyektiv DS-2CD2047G1 </t>
  </si>
  <si>
    <t>Adaptor 25A box</t>
  </si>
  <si>
    <t>BNC</t>
  </si>
  <si>
    <t>DC</t>
  </si>
  <si>
    <t>Qutu kamera montajı üçün</t>
  </si>
  <si>
    <t>Kameralar üçün qida və data kabeli CCTV2+1</t>
  </si>
  <si>
    <t>Rack kabinet döşəmə tipli 19"12U 600x450mm</t>
  </si>
  <si>
    <t>Rack kabinet rəfi</t>
  </si>
  <si>
    <t>Analoqyanğın siqnalizasiya lövhəsi 8 zonalı (akkumlyatorlar və aksesuarlar daxil)</t>
  </si>
  <si>
    <t>Analoq optik tüstü xəbərverici</t>
  </si>
  <si>
    <t>Analoq istilikı istilik xəbərverici</t>
  </si>
  <si>
    <t xml:space="preserve"> Əl ilə xəbərverici üçün qoruyucu qapaq</t>
  </si>
  <si>
    <t>Əl ilə xəbərverici</t>
  </si>
  <si>
    <t xml:space="preserve">Təxliyə planın hazırlanması </t>
  </si>
  <si>
    <t>FHN tələbinə uyğun AKT-ın verilməsi</t>
  </si>
  <si>
    <t>Od söndürən balon QKT 6KQ</t>
  </si>
  <si>
    <t xml:space="preserve">Yanğın əleyhinə top
</t>
  </si>
  <si>
    <t xml:space="preserve">Kassir Kliyent Lanbon duplex
</t>
  </si>
  <si>
    <t>adapter 12V 5A Plastik</t>
  </si>
  <si>
    <t>Domofon</t>
  </si>
  <si>
    <t xml:space="preserve">Kabel 2x0,75 ŞVP
</t>
  </si>
  <si>
    <t>Kanal oval PVC (yer tipli)</t>
  </si>
  <si>
    <t>Ethernet kommutator 24 portlu (+2 uplink port) Catalyst WS-C2960X-24PS-L və ya C9200L-24T-4G</t>
  </si>
  <si>
    <t>Cisco</t>
  </si>
  <si>
    <t>Şəbəkəyə naqilsiz giriş nöqtəsi (Yalnız kabelin çəlikməsi ,bildirilmişdi avadanlığa gərək yoxdur)</t>
  </si>
  <si>
    <t>Legrand</t>
  </si>
  <si>
    <t>Kanal 50*100 Legrand kanal</t>
  </si>
  <si>
    <t>Detektorlar üçün montaj bazası(Rubej Baza komplek nezerde tutulur)</t>
  </si>
  <si>
    <t>Yanğın Siqnalizasiya</t>
  </si>
  <si>
    <t>Yanğın Siqnalizasiya(YS)</t>
  </si>
  <si>
    <t>Videonəzarət</t>
  </si>
  <si>
    <t>Legrand kanal tipli  olmalıdır , sayı lahiyəyə uyğun  kontrol ediləcək</t>
  </si>
  <si>
    <t>İP videokamera /(daxili) /2.8mm obyektiv  DS-2CD1323G0-İUF 2MP</t>
  </si>
  <si>
    <t>Videokamera (daxili) /2.8mm obyektiv DS-2CE76H0T-İTPFS</t>
  </si>
  <si>
    <t>Hikvision,</t>
  </si>
  <si>
    <t>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</si>
</sst>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sz val="12"/>
      <name val="Arial"/>
      <family val="2"/>
      <charset val="162"/>
    </font>
    <font>
      <sz val="11"/>
      <name val="Times New Roman"/>
      <family val="1"/>
      <charset val="162"/>
    </font>
    <font>
      <sz val="10"/>
      <name val="Arial"/>
      <family val="2"/>
      <charset val="204"/>
    </font>
    <font>
      <sz val="8"/>
      <name val="Verdana"/>
      <family val="2"/>
      <charset val="204"/>
    </font>
    <font>
      <b/>
      <sz val="12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2"/>
      <name val="Arial"/>
      <family val="2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</font>
    <font>
      <sz val="11"/>
      <name val="Times New Roman"/>
      <family val="1"/>
      <charset val="204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9" fillId="0" borderId="0"/>
  </cellStyleXfs>
  <cellXfs count="1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7" fillId="0" borderId="0" xfId="1" applyFont="1" applyProtection="1">
      <protection locked="0"/>
    </xf>
    <xf numFmtId="2" fontId="10" fillId="0" borderId="0" xfId="3" applyNumberFormat="1" applyFont="1" applyAlignment="1">
      <alignment horizontal="center" vertical="center"/>
    </xf>
    <xf numFmtId="2" fontId="10" fillId="0" borderId="0" xfId="3" applyNumberFormat="1" applyFont="1"/>
    <xf numFmtId="0" fontId="13" fillId="0" borderId="0" xfId="1" applyFont="1" applyProtection="1">
      <protection locked="0"/>
    </xf>
    <xf numFmtId="0" fontId="6" fillId="0" borderId="1" xfId="2" applyFont="1" applyBorder="1" applyAlignment="1" applyProtection="1">
      <alignment horizontal="center" vertical="center" wrapText="1"/>
      <protection locked="0"/>
    </xf>
    <xf numFmtId="2" fontId="11" fillId="0" borderId="1" xfId="1" applyNumberFormat="1" applyFont="1" applyBorder="1" applyAlignment="1" applyProtection="1">
      <alignment horizontal="center"/>
      <protection locked="0"/>
    </xf>
    <xf numFmtId="2" fontId="11" fillId="3" borderId="1" xfId="1" applyNumberFormat="1" applyFont="1" applyFill="1" applyBorder="1" applyAlignment="1" applyProtection="1">
      <alignment horizontal="center"/>
      <protection locked="0"/>
    </xf>
    <xf numFmtId="0" fontId="7" fillId="0" borderId="0" xfId="1" applyFont="1" applyAlignment="1" applyProtection="1">
      <alignment horizontal="left"/>
      <protection locked="0"/>
    </xf>
    <xf numFmtId="0" fontId="7" fillId="0" borderId="0" xfId="1" applyFont="1" applyAlignment="1" applyProtection="1">
      <alignment horizontal="center"/>
      <protection locked="0"/>
    </xf>
    <xf numFmtId="0" fontId="5" fillId="0" borderId="0" xfId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1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6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2" fontId="17" fillId="3" borderId="9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2" xfId="0" applyFont="1" applyBorder="1" applyAlignment="1">
      <alignment wrapText="1"/>
    </xf>
    <xf numFmtId="0" fontId="4" fillId="0" borderId="0" xfId="0" applyFont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wrapText="1"/>
    </xf>
    <xf numFmtId="0" fontId="19" fillId="4" borderId="4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vertical="center"/>
    </xf>
    <xf numFmtId="0" fontId="19" fillId="4" borderId="1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/>
    </xf>
    <xf numFmtId="0" fontId="16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center"/>
    </xf>
    <xf numFmtId="0" fontId="16" fillId="4" borderId="1" xfId="0" applyFont="1" applyFill="1" applyBorder="1" applyAlignment="1">
      <alignment vertical="top" wrapText="1"/>
    </xf>
    <xf numFmtId="0" fontId="4" fillId="4" borderId="4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vertical="center"/>
    </xf>
    <xf numFmtId="0" fontId="16" fillId="4" borderId="3" xfId="0" applyFont="1" applyFill="1" applyBorder="1" applyAlignment="1">
      <alignment horizontal="center" vertical="center"/>
    </xf>
    <xf numFmtId="0" fontId="4" fillId="4" borderId="0" xfId="0" applyFont="1" applyFill="1"/>
    <xf numFmtId="0" fontId="4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9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wrapText="1"/>
    </xf>
    <xf numFmtId="0" fontId="18" fillId="4" borderId="1" xfId="0" applyFont="1" applyFill="1" applyBorder="1" applyAlignment="1">
      <alignment vertical="center" wrapText="1"/>
    </xf>
    <xf numFmtId="0" fontId="11" fillId="0" borderId="1" xfId="2" applyFont="1" applyBorder="1" applyAlignment="1" applyProtection="1">
      <alignment horizontal="left"/>
      <protection locked="0"/>
    </xf>
    <xf numFmtId="0" fontId="14" fillId="0" borderId="1" xfId="0" applyFont="1" applyBorder="1" applyAlignment="1">
      <alignment horizontal="left" vertical="center"/>
    </xf>
    <xf numFmtId="0" fontId="11" fillId="0" borderId="2" xfId="2" applyFont="1" applyBorder="1" applyAlignment="1" applyProtection="1">
      <alignment horizontal="center" vertical="top" wrapText="1"/>
      <protection locked="0"/>
    </xf>
    <xf numFmtId="0" fontId="11" fillId="0" borderId="3" xfId="2" applyFont="1" applyBorder="1" applyAlignment="1" applyProtection="1">
      <alignment horizontal="center" vertical="top"/>
      <protection locked="0"/>
    </xf>
    <xf numFmtId="0" fontId="11" fillId="0" borderId="4" xfId="2" applyFont="1" applyBorder="1" applyAlignment="1" applyProtection="1">
      <alignment horizontal="center" vertical="top"/>
      <protection locked="0"/>
    </xf>
    <xf numFmtId="0" fontId="6" fillId="0" borderId="2" xfId="2" applyFont="1" applyBorder="1" applyAlignment="1">
      <alignment horizontal="left" vertical="center" shrinkToFit="1"/>
    </xf>
    <xf numFmtId="0" fontId="6" fillId="0" borderId="3" xfId="2" applyFont="1" applyBorder="1" applyAlignment="1">
      <alignment horizontal="left" vertical="center" shrinkToFit="1"/>
    </xf>
    <xf numFmtId="0" fontId="6" fillId="0" borderId="4" xfId="2" applyFont="1" applyBorder="1" applyAlignment="1">
      <alignment horizontal="left" vertical="center" shrinkToFit="1"/>
    </xf>
    <xf numFmtId="0" fontId="8" fillId="0" borderId="1" xfId="2" applyFont="1" applyBorder="1" applyAlignment="1">
      <alignment horizontal="left" vertical="top" shrinkToFit="1"/>
    </xf>
    <xf numFmtId="0" fontId="8" fillId="0" borderId="1" xfId="2" applyFont="1" applyBorder="1" applyAlignment="1">
      <alignment horizontal="left" vertical="top" wrapText="1" shrinkToFit="1"/>
    </xf>
    <xf numFmtId="0" fontId="8" fillId="0" borderId="2" xfId="2" applyFont="1" applyBorder="1" applyAlignment="1">
      <alignment horizontal="left" vertical="top" shrinkToFit="1"/>
    </xf>
    <xf numFmtId="0" fontId="8" fillId="0" borderId="3" xfId="2" applyFont="1" applyBorder="1" applyAlignment="1">
      <alignment horizontal="left" vertical="top" shrinkToFit="1"/>
    </xf>
    <xf numFmtId="0" fontId="8" fillId="0" borderId="4" xfId="2" applyFont="1" applyBorder="1" applyAlignment="1">
      <alignment horizontal="left" vertical="top" shrinkToFit="1"/>
    </xf>
    <xf numFmtId="0" fontId="11" fillId="2" borderId="1" xfId="2" applyFont="1" applyFill="1" applyBorder="1" applyAlignment="1" applyProtection="1">
      <alignment horizontal="center" vertical="center" wrapText="1"/>
      <protection locked="0"/>
    </xf>
    <xf numFmtId="0" fontId="11" fillId="2" borderId="1" xfId="2" applyFont="1" applyFill="1" applyBorder="1" applyAlignment="1" applyProtection="1">
      <alignment horizontal="left" vertical="center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</cellXfs>
  <cellStyles count="4">
    <cellStyle name="Normal" xfId="0" builtinId="0"/>
    <cellStyle name="Normal_istinye-07.01.2006-sıh+hav 2" xfId="1"/>
    <cellStyle name="Normal_istinye-07.01.2006-sıh+hav_MTM Srtnme &amp; MTO 02.18.08_MTM AVM&amp;OTOPARK_Srtnme &amp; MTO_2009.07.13" xfId="2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view="pageBreakPreview" zoomScale="115" zoomScaleNormal="100" zoomScaleSheetLayoutView="115" workbookViewId="0">
      <selection activeCell="A12" sqref="A12:H12"/>
    </sheetView>
  </sheetViews>
  <sheetFormatPr defaultRowHeight="15" x14ac:dyDescent="0.2"/>
  <cols>
    <col min="1" max="1" width="8" style="9" customWidth="1"/>
    <col min="2" max="2" width="7" style="9" customWidth="1"/>
    <col min="3" max="3" width="5.140625" style="10" customWidth="1"/>
    <col min="4" max="4" width="13.85546875" style="10" customWidth="1"/>
    <col min="5" max="5" width="13.7109375" style="2" customWidth="1"/>
    <col min="6" max="6" width="14" style="2" customWidth="1"/>
    <col min="7" max="7" width="17.140625" style="2" customWidth="1"/>
    <col min="8" max="8" width="18.5703125" style="2" customWidth="1"/>
    <col min="9" max="248" width="9.140625" style="2"/>
    <col min="249" max="249" width="8" style="2" customWidth="1"/>
    <col min="250" max="250" width="3" style="2" customWidth="1"/>
    <col min="251" max="251" width="7" style="2" customWidth="1"/>
    <col min="252" max="252" width="5.140625" style="2" customWidth="1"/>
    <col min="253" max="253" width="13.85546875" style="2" customWidth="1"/>
    <col min="254" max="254" width="13.7109375" style="2" customWidth="1"/>
    <col min="255" max="255" width="1.85546875" style="2" customWidth="1"/>
    <col min="256" max="256" width="14" style="2" customWidth="1"/>
    <col min="257" max="257" width="25.7109375" style="2" customWidth="1"/>
    <col min="258" max="258" width="15" style="2" customWidth="1"/>
    <col min="259" max="259" width="14.42578125" style="2" customWidth="1"/>
    <col min="260" max="260" width="15.7109375" style="2" customWidth="1"/>
    <col min="261" max="261" width="18.140625" style="2" customWidth="1"/>
    <col min="262" max="504" width="9.140625" style="2"/>
    <col min="505" max="505" width="8" style="2" customWidth="1"/>
    <col min="506" max="506" width="3" style="2" customWidth="1"/>
    <col min="507" max="507" width="7" style="2" customWidth="1"/>
    <col min="508" max="508" width="5.140625" style="2" customWidth="1"/>
    <col min="509" max="509" width="13.85546875" style="2" customWidth="1"/>
    <col min="510" max="510" width="13.7109375" style="2" customWidth="1"/>
    <col min="511" max="511" width="1.85546875" style="2" customWidth="1"/>
    <col min="512" max="512" width="14" style="2" customWidth="1"/>
    <col min="513" max="513" width="25.7109375" style="2" customWidth="1"/>
    <col min="514" max="514" width="15" style="2" customWidth="1"/>
    <col min="515" max="515" width="14.42578125" style="2" customWidth="1"/>
    <col min="516" max="516" width="15.7109375" style="2" customWidth="1"/>
    <col min="517" max="517" width="18.140625" style="2" customWidth="1"/>
    <col min="518" max="760" width="9.140625" style="2"/>
    <col min="761" max="761" width="8" style="2" customWidth="1"/>
    <col min="762" max="762" width="3" style="2" customWidth="1"/>
    <col min="763" max="763" width="7" style="2" customWidth="1"/>
    <col min="764" max="764" width="5.140625" style="2" customWidth="1"/>
    <col min="765" max="765" width="13.85546875" style="2" customWidth="1"/>
    <col min="766" max="766" width="13.7109375" style="2" customWidth="1"/>
    <col min="767" max="767" width="1.85546875" style="2" customWidth="1"/>
    <col min="768" max="768" width="14" style="2" customWidth="1"/>
    <col min="769" max="769" width="25.7109375" style="2" customWidth="1"/>
    <col min="770" max="770" width="15" style="2" customWidth="1"/>
    <col min="771" max="771" width="14.42578125" style="2" customWidth="1"/>
    <col min="772" max="772" width="15.7109375" style="2" customWidth="1"/>
    <col min="773" max="773" width="18.140625" style="2" customWidth="1"/>
    <col min="774" max="1016" width="9.140625" style="2"/>
    <col min="1017" max="1017" width="8" style="2" customWidth="1"/>
    <col min="1018" max="1018" width="3" style="2" customWidth="1"/>
    <col min="1019" max="1019" width="7" style="2" customWidth="1"/>
    <col min="1020" max="1020" width="5.140625" style="2" customWidth="1"/>
    <col min="1021" max="1021" width="13.85546875" style="2" customWidth="1"/>
    <col min="1022" max="1022" width="13.7109375" style="2" customWidth="1"/>
    <col min="1023" max="1023" width="1.85546875" style="2" customWidth="1"/>
    <col min="1024" max="1024" width="14" style="2" customWidth="1"/>
    <col min="1025" max="1025" width="25.7109375" style="2" customWidth="1"/>
    <col min="1026" max="1026" width="15" style="2" customWidth="1"/>
    <col min="1027" max="1027" width="14.42578125" style="2" customWidth="1"/>
    <col min="1028" max="1028" width="15.7109375" style="2" customWidth="1"/>
    <col min="1029" max="1029" width="18.140625" style="2" customWidth="1"/>
    <col min="1030" max="1272" width="9.140625" style="2"/>
    <col min="1273" max="1273" width="8" style="2" customWidth="1"/>
    <col min="1274" max="1274" width="3" style="2" customWidth="1"/>
    <col min="1275" max="1275" width="7" style="2" customWidth="1"/>
    <col min="1276" max="1276" width="5.140625" style="2" customWidth="1"/>
    <col min="1277" max="1277" width="13.85546875" style="2" customWidth="1"/>
    <col min="1278" max="1278" width="13.7109375" style="2" customWidth="1"/>
    <col min="1279" max="1279" width="1.85546875" style="2" customWidth="1"/>
    <col min="1280" max="1280" width="14" style="2" customWidth="1"/>
    <col min="1281" max="1281" width="25.7109375" style="2" customWidth="1"/>
    <col min="1282" max="1282" width="15" style="2" customWidth="1"/>
    <col min="1283" max="1283" width="14.42578125" style="2" customWidth="1"/>
    <col min="1284" max="1284" width="15.7109375" style="2" customWidth="1"/>
    <col min="1285" max="1285" width="18.140625" style="2" customWidth="1"/>
    <col min="1286" max="1528" width="9.140625" style="2"/>
    <col min="1529" max="1529" width="8" style="2" customWidth="1"/>
    <col min="1530" max="1530" width="3" style="2" customWidth="1"/>
    <col min="1531" max="1531" width="7" style="2" customWidth="1"/>
    <col min="1532" max="1532" width="5.140625" style="2" customWidth="1"/>
    <col min="1533" max="1533" width="13.85546875" style="2" customWidth="1"/>
    <col min="1534" max="1534" width="13.7109375" style="2" customWidth="1"/>
    <col min="1535" max="1535" width="1.85546875" style="2" customWidth="1"/>
    <col min="1536" max="1536" width="14" style="2" customWidth="1"/>
    <col min="1537" max="1537" width="25.7109375" style="2" customWidth="1"/>
    <col min="1538" max="1538" width="15" style="2" customWidth="1"/>
    <col min="1539" max="1539" width="14.42578125" style="2" customWidth="1"/>
    <col min="1540" max="1540" width="15.7109375" style="2" customWidth="1"/>
    <col min="1541" max="1541" width="18.140625" style="2" customWidth="1"/>
    <col min="1542" max="1784" width="9.140625" style="2"/>
    <col min="1785" max="1785" width="8" style="2" customWidth="1"/>
    <col min="1786" max="1786" width="3" style="2" customWidth="1"/>
    <col min="1787" max="1787" width="7" style="2" customWidth="1"/>
    <col min="1788" max="1788" width="5.140625" style="2" customWidth="1"/>
    <col min="1789" max="1789" width="13.85546875" style="2" customWidth="1"/>
    <col min="1790" max="1790" width="13.7109375" style="2" customWidth="1"/>
    <col min="1791" max="1791" width="1.85546875" style="2" customWidth="1"/>
    <col min="1792" max="1792" width="14" style="2" customWidth="1"/>
    <col min="1793" max="1793" width="25.7109375" style="2" customWidth="1"/>
    <col min="1794" max="1794" width="15" style="2" customWidth="1"/>
    <col min="1795" max="1795" width="14.42578125" style="2" customWidth="1"/>
    <col min="1796" max="1796" width="15.7109375" style="2" customWidth="1"/>
    <col min="1797" max="1797" width="18.140625" style="2" customWidth="1"/>
    <col min="1798" max="2040" width="9.140625" style="2"/>
    <col min="2041" max="2041" width="8" style="2" customWidth="1"/>
    <col min="2042" max="2042" width="3" style="2" customWidth="1"/>
    <col min="2043" max="2043" width="7" style="2" customWidth="1"/>
    <col min="2044" max="2044" width="5.140625" style="2" customWidth="1"/>
    <col min="2045" max="2045" width="13.85546875" style="2" customWidth="1"/>
    <col min="2046" max="2046" width="13.7109375" style="2" customWidth="1"/>
    <col min="2047" max="2047" width="1.85546875" style="2" customWidth="1"/>
    <col min="2048" max="2048" width="14" style="2" customWidth="1"/>
    <col min="2049" max="2049" width="25.7109375" style="2" customWidth="1"/>
    <col min="2050" max="2050" width="15" style="2" customWidth="1"/>
    <col min="2051" max="2051" width="14.42578125" style="2" customWidth="1"/>
    <col min="2052" max="2052" width="15.7109375" style="2" customWidth="1"/>
    <col min="2053" max="2053" width="18.140625" style="2" customWidth="1"/>
    <col min="2054" max="2296" width="9.140625" style="2"/>
    <col min="2297" max="2297" width="8" style="2" customWidth="1"/>
    <col min="2298" max="2298" width="3" style="2" customWidth="1"/>
    <col min="2299" max="2299" width="7" style="2" customWidth="1"/>
    <col min="2300" max="2300" width="5.140625" style="2" customWidth="1"/>
    <col min="2301" max="2301" width="13.85546875" style="2" customWidth="1"/>
    <col min="2302" max="2302" width="13.7109375" style="2" customWidth="1"/>
    <col min="2303" max="2303" width="1.85546875" style="2" customWidth="1"/>
    <col min="2304" max="2304" width="14" style="2" customWidth="1"/>
    <col min="2305" max="2305" width="25.7109375" style="2" customWidth="1"/>
    <col min="2306" max="2306" width="15" style="2" customWidth="1"/>
    <col min="2307" max="2307" width="14.42578125" style="2" customWidth="1"/>
    <col min="2308" max="2308" width="15.7109375" style="2" customWidth="1"/>
    <col min="2309" max="2309" width="18.140625" style="2" customWidth="1"/>
    <col min="2310" max="2552" width="9.140625" style="2"/>
    <col min="2553" max="2553" width="8" style="2" customWidth="1"/>
    <col min="2554" max="2554" width="3" style="2" customWidth="1"/>
    <col min="2555" max="2555" width="7" style="2" customWidth="1"/>
    <col min="2556" max="2556" width="5.140625" style="2" customWidth="1"/>
    <col min="2557" max="2557" width="13.85546875" style="2" customWidth="1"/>
    <col min="2558" max="2558" width="13.7109375" style="2" customWidth="1"/>
    <col min="2559" max="2559" width="1.85546875" style="2" customWidth="1"/>
    <col min="2560" max="2560" width="14" style="2" customWidth="1"/>
    <col min="2561" max="2561" width="25.7109375" style="2" customWidth="1"/>
    <col min="2562" max="2562" width="15" style="2" customWidth="1"/>
    <col min="2563" max="2563" width="14.42578125" style="2" customWidth="1"/>
    <col min="2564" max="2564" width="15.7109375" style="2" customWidth="1"/>
    <col min="2565" max="2565" width="18.140625" style="2" customWidth="1"/>
    <col min="2566" max="2808" width="9.140625" style="2"/>
    <col min="2809" max="2809" width="8" style="2" customWidth="1"/>
    <col min="2810" max="2810" width="3" style="2" customWidth="1"/>
    <col min="2811" max="2811" width="7" style="2" customWidth="1"/>
    <col min="2812" max="2812" width="5.140625" style="2" customWidth="1"/>
    <col min="2813" max="2813" width="13.85546875" style="2" customWidth="1"/>
    <col min="2814" max="2814" width="13.7109375" style="2" customWidth="1"/>
    <col min="2815" max="2815" width="1.85546875" style="2" customWidth="1"/>
    <col min="2816" max="2816" width="14" style="2" customWidth="1"/>
    <col min="2817" max="2817" width="25.7109375" style="2" customWidth="1"/>
    <col min="2818" max="2818" width="15" style="2" customWidth="1"/>
    <col min="2819" max="2819" width="14.42578125" style="2" customWidth="1"/>
    <col min="2820" max="2820" width="15.7109375" style="2" customWidth="1"/>
    <col min="2821" max="2821" width="18.140625" style="2" customWidth="1"/>
    <col min="2822" max="3064" width="9.140625" style="2"/>
    <col min="3065" max="3065" width="8" style="2" customWidth="1"/>
    <col min="3066" max="3066" width="3" style="2" customWidth="1"/>
    <col min="3067" max="3067" width="7" style="2" customWidth="1"/>
    <col min="3068" max="3068" width="5.140625" style="2" customWidth="1"/>
    <col min="3069" max="3069" width="13.85546875" style="2" customWidth="1"/>
    <col min="3070" max="3070" width="13.7109375" style="2" customWidth="1"/>
    <col min="3071" max="3071" width="1.85546875" style="2" customWidth="1"/>
    <col min="3072" max="3072" width="14" style="2" customWidth="1"/>
    <col min="3073" max="3073" width="25.7109375" style="2" customWidth="1"/>
    <col min="3074" max="3074" width="15" style="2" customWidth="1"/>
    <col min="3075" max="3075" width="14.42578125" style="2" customWidth="1"/>
    <col min="3076" max="3076" width="15.7109375" style="2" customWidth="1"/>
    <col min="3077" max="3077" width="18.140625" style="2" customWidth="1"/>
    <col min="3078" max="3320" width="9.140625" style="2"/>
    <col min="3321" max="3321" width="8" style="2" customWidth="1"/>
    <col min="3322" max="3322" width="3" style="2" customWidth="1"/>
    <col min="3323" max="3323" width="7" style="2" customWidth="1"/>
    <col min="3324" max="3324" width="5.140625" style="2" customWidth="1"/>
    <col min="3325" max="3325" width="13.85546875" style="2" customWidth="1"/>
    <col min="3326" max="3326" width="13.7109375" style="2" customWidth="1"/>
    <col min="3327" max="3327" width="1.85546875" style="2" customWidth="1"/>
    <col min="3328" max="3328" width="14" style="2" customWidth="1"/>
    <col min="3329" max="3329" width="25.7109375" style="2" customWidth="1"/>
    <col min="3330" max="3330" width="15" style="2" customWidth="1"/>
    <col min="3331" max="3331" width="14.42578125" style="2" customWidth="1"/>
    <col min="3332" max="3332" width="15.7109375" style="2" customWidth="1"/>
    <col min="3333" max="3333" width="18.140625" style="2" customWidth="1"/>
    <col min="3334" max="3576" width="9.140625" style="2"/>
    <col min="3577" max="3577" width="8" style="2" customWidth="1"/>
    <col min="3578" max="3578" width="3" style="2" customWidth="1"/>
    <col min="3579" max="3579" width="7" style="2" customWidth="1"/>
    <col min="3580" max="3580" width="5.140625" style="2" customWidth="1"/>
    <col min="3581" max="3581" width="13.85546875" style="2" customWidth="1"/>
    <col min="3582" max="3582" width="13.7109375" style="2" customWidth="1"/>
    <col min="3583" max="3583" width="1.85546875" style="2" customWidth="1"/>
    <col min="3584" max="3584" width="14" style="2" customWidth="1"/>
    <col min="3585" max="3585" width="25.7109375" style="2" customWidth="1"/>
    <col min="3586" max="3586" width="15" style="2" customWidth="1"/>
    <col min="3587" max="3587" width="14.42578125" style="2" customWidth="1"/>
    <col min="3588" max="3588" width="15.7109375" style="2" customWidth="1"/>
    <col min="3589" max="3589" width="18.140625" style="2" customWidth="1"/>
    <col min="3590" max="3832" width="9.140625" style="2"/>
    <col min="3833" max="3833" width="8" style="2" customWidth="1"/>
    <col min="3834" max="3834" width="3" style="2" customWidth="1"/>
    <col min="3835" max="3835" width="7" style="2" customWidth="1"/>
    <col min="3836" max="3836" width="5.140625" style="2" customWidth="1"/>
    <col min="3837" max="3837" width="13.85546875" style="2" customWidth="1"/>
    <col min="3838" max="3838" width="13.7109375" style="2" customWidth="1"/>
    <col min="3839" max="3839" width="1.85546875" style="2" customWidth="1"/>
    <col min="3840" max="3840" width="14" style="2" customWidth="1"/>
    <col min="3841" max="3841" width="25.7109375" style="2" customWidth="1"/>
    <col min="3842" max="3842" width="15" style="2" customWidth="1"/>
    <col min="3843" max="3843" width="14.42578125" style="2" customWidth="1"/>
    <col min="3844" max="3844" width="15.7109375" style="2" customWidth="1"/>
    <col min="3845" max="3845" width="18.140625" style="2" customWidth="1"/>
    <col min="3846" max="4088" width="9.140625" style="2"/>
    <col min="4089" max="4089" width="8" style="2" customWidth="1"/>
    <col min="4090" max="4090" width="3" style="2" customWidth="1"/>
    <col min="4091" max="4091" width="7" style="2" customWidth="1"/>
    <col min="4092" max="4092" width="5.140625" style="2" customWidth="1"/>
    <col min="4093" max="4093" width="13.85546875" style="2" customWidth="1"/>
    <col min="4094" max="4094" width="13.7109375" style="2" customWidth="1"/>
    <col min="4095" max="4095" width="1.85546875" style="2" customWidth="1"/>
    <col min="4096" max="4096" width="14" style="2" customWidth="1"/>
    <col min="4097" max="4097" width="25.7109375" style="2" customWidth="1"/>
    <col min="4098" max="4098" width="15" style="2" customWidth="1"/>
    <col min="4099" max="4099" width="14.42578125" style="2" customWidth="1"/>
    <col min="4100" max="4100" width="15.7109375" style="2" customWidth="1"/>
    <col min="4101" max="4101" width="18.140625" style="2" customWidth="1"/>
    <col min="4102" max="4344" width="9.140625" style="2"/>
    <col min="4345" max="4345" width="8" style="2" customWidth="1"/>
    <col min="4346" max="4346" width="3" style="2" customWidth="1"/>
    <col min="4347" max="4347" width="7" style="2" customWidth="1"/>
    <col min="4348" max="4348" width="5.140625" style="2" customWidth="1"/>
    <col min="4349" max="4349" width="13.85546875" style="2" customWidth="1"/>
    <col min="4350" max="4350" width="13.7109375" style="2" customWidth="1"/>
    <col min="4351" max="4351" width="1.85546875" style="2" customWidth="1"/>
    <col min="4352" max="4352" width="14" style="2" customWidth="1"/>
    <col min="4353" max="4353" width="25.7109375" style="2" customWidth="1"/>
    <col min="4354" max="4354" width="15" style="2" customWidth="1"/>
    <col min="4355" max="4355" width="14.42578125" style="2" customWidth="1"/>
    <col min="4356" max="4356" width="15.7109375" style="2" customWidth="1"/>
    <col min="4357" max="4357" width="18.140625" style="2" customWidth="1"/>
    <col min="4358" max="4600" width="9.140625" style="2"/>
    <col min="4601" max="4601" width="8" style="2" customWidth="1"/>
    <col min="4602" max="4602" width="3" style="2" customWidth="1"/>
    <col min="4603" max="4603" width="7" style="2" customWidth="1"/>
    <col min="4604" max="4604" width="5.140625" style="2" customWidth="1"/>
    <col min="4605" max="4605" width="13.85546875" style="2" customWidth="1"/>
    <col min="4606" max="4606" width="13.7109375" style="2" customWidth="1"/>
    <col min="4607" max="4607" width="1.85546875" style="2" customWidth="1"/>
    <col min="4608" max="4608" width="14" style="2" customWidth="1"/>
    <col min="4609" max="4609" width="25.7109375" style="2" customWidth="1"/>
    <col min="4610" max="4610" width="15" style="2" customWidth="1"/>
    <col min="4611" max="4611" width="14.42578125" style="2" customWidth="1"/>
    <col min="4612" max="4612" width="15.7109375" style="2" customWidth="1"/>
    <col min="4613" max="4613" width="18.140625" style="2" customWidth="1"/>
    <col min="4614" max="4856" width="9.140625" style="2"/>
    <col min="4857" max="4857" width="8" style="2" customWidth="1"/>
    <col min="4858" max="4858" width="3" style="2" customWidth="1"/>
    <col min="4859" max="4859" width="7" style="2" customWidth="1"/>
    <col min="4860" max="4860" width="5.140625" style="2" customWidth="1"/>
    <col min="4861" max="4861" width="13.85546875" style="2" customWidth="1"/>
    <col min="4862" max="4862" width="13.7109375" style="2" customWidth="1"/>
    <col min="4863" max="4863" width="1.85546875" style="2" customWidth="1"/>
    <col min="4864" max="4864" width="14" style="2" customWidth="1"/>
    <col min="4865" max="4865" width="25.7109375" style="2" customWidth="1"/>
    <col min="4866" max="4866" width="15" style="2" customWidth="1"/>
    <col min="4867" max="4867" width="14.42578125" style="2" customWidth="1"/>
    <col min="4868" max="4868" width="15.7109375" style="2" customWidth="1"/>
    <col min="4869" max="4869" width="18.140625" style="2" customWidth="1"/>
    <col min="4870" max="5112" width="9.140625" style="2"/>
    <col min="5113" max="5113" width="8" style="2" customWidth="1"/>
    <col min="5114" max="5114" width="3" style="2" customWidth="1"/>
    <col min="5115" max="5115" width="7" style="2" customWidth="1"/>
    <col min="5116" max="5116" width="5.140625" style="2" customWidth="1"/>
    <col min="5117" max="5117" width="13.85546875" style="2" customWidth="1"/>
    <col min="5118" max="5118" width="13.7109375" style="2" customWidth="1"/>
    <col min="5119" max="5119" width="1.85546875" style="2" customWidth="1"/>
    <col min="5120" max="5120" width="14" style="2" customWidth="1"/>
    <col min="5121" max="5121" width="25.7109375" style="2" customWidth="1"/>
    <col min="5122" max="5122" width="15" style="2" customWidth="1"/>
    <col min="5123" max="5123" width="14.42578125" style="2" customWidth="1"/>
    <col min="5124" max="5124" width="15.7109375" style="2" customWidth="1"/>
    <col min="5125" max="5125" width="18.140625" style="2" customWidth="1"/>
    <col min="5126" max="5368" width="9.140625" style="2"/>
    <col min="5369" max="5369" width="8" style="2" customWidth="1"/>
    <col min="5370" max="5370" width="3" style="2" customWidth="1"/>
    <col min="5371" max="5371" width="7" style="2" customWidth="1"/>
    <col min="5372" max="5372" width="5.140625" style="2" customWidth="1"/>
    <col min="5373" max="5373" width="13.85546875" style="2" customWidth="1"/>
    <col min="5374" max="5374" width="13.7109375" style="2" customWidth="1"/>
    <col min="5375" max="5375" width="1.85546875" style="2" customWidth="1"/>
    <col min="5376" max="5376" width="14" style="2" customWidth="1"/>
    <col min="5377" max="5377" width="25.7109375" style="2" customWidth="1"/>
    <col min="5378" max="5378" width="15" style="2" customWidth="1"/>
    <col min="5379" max="5379" width="14.42578125" style="2" customWidth="1"/>
    <col min="5380" max="5380" width="15.7109375" style="2" customWidth="1"/>
    <col min="5381" max="5381" width="18.140625" style="2" customWidth="1"/>
    <col min="5382" max="5624" width="9.140625" style="2"/>
    <col min="5625" max="5625" width="8" style="2" customWidth="1"/>
    <col min="5626" max="5626" width="3" style="2" customWidth="1"/>
    <col min="5627" max="5627" width="7" style="2" customWidth="1"/>
    <col min="5628" max="5628" width="5.140625" style="2" customWidth="1"/>
    <col min="5629" max="5629" width="13.85546875" style="2" customWidth="1"/>
    <col min="5630" max="5630" width="13.7109375" style="2" customWidth="1"/>
    <col min="5631" max="5631" width="1.85546875" style="2" customWidth="1"/>
    <col min="5632" max="5632" width="14" style="2" customWidth="1"/>
    <col min="5633" max="5633" width="25.7109375" style="2" customWidth="1"/>
    <col min="5634" max="5634" width="15" style="2" customWidth="1"/>
    <col min="5635" max="5635" width="14.42578125" style="2" customWidth="1"/>
    <col min="5636" max="5636" width="15.7109375" style="2" customWidth="1"/>
    <col min="5637" max="5637" width="18.140625" style="2" customWidth="1"/>
    <col min="5638" max="5880" width="9.140625" style="2"/>
    <col min="5881" max="5881" width="8" style="2" customWidth="1"/>
    <col min="5882" max="5882" width="3" style="2" customWidth="1"/>
    <col min="5883" max="5883" width="7" style="2" customWidth="1"/>
    <col min="5884" max="5884" width="5.140625" style="2" customWidth="1"/>
    <col min="5885" max="5885" width="13.85546875" style="2" customWidth="1"/>
    <col min="5886" max="5886" width="13.7109375" style="2" customWidth="1"/>
    <col min="5887" max="5887" width="1.85546875" style="2" customWidth="1"/>
    <col min="5888" max="5888" width="14" style="2" customWidth="1"/>
    <col min="5889" max="5889" width="25.7109375" style="2" customWidth="1"/>
    <col min="5890" max="5890" width="15" style="2" customWidth="1"/>
    <col min="5891" max="5891" width="14.42578125" style="2" customWidth="1"/>
    <col min="5892" max="5892" width="15.7109375" style="2" customWidth="1"/>
    <col min="5893" max="5893" width="18.140625" style="2" customWidth="1"/>
    <col min="5894" max="6136" width="9.140625" style="2"/>
    <col min="6137" max="6137" width="8" style="2" customWidth="1"/>
    <col min="6138" max="6138" width="3" style="2" customWidth="1"/>
    <col min="6139" max="6139" width="7" style="2" customWidth="1"/>
    <col min="6140" max="6140" width="5.140625" style="2" customWidth="1"/>
    <col min="6141" max="6141" width="13.85546875" style="2" customWidth="1"/>
    <col min="6142" max="6142" width="13.7109375" style="2" customWidth="1"/>
    <col min="6143" max="6143" width="1.85546875" style="2" customWidth="1"/>
    <col min="6144" max="6144" width="14" style="2" customWidth="1"/>
    <col min="6145" max="6145" width="25.7109375" style="2" customWidth="1"/>
    <col min="6146" max="6146" width="15" style="2" customWidth="1"/>
    <col min="6147" max="6147" width="14.42578125" style="2" customWidth="1"/>
    <col min="6148" max="6148" width="15.7109375" style="2" customWidth="1"/>
    <col min="6149" max="6149" width="18.140625" style="2" customWidth="1"/>
    <col min="6150" max="6392" width="9.140625" style="2"/>
    <col min="6393" max="6393" width="8" style="2" customWidth="1"/>
    <col min="6394" max="6394" width="3" style="2" customWidth="1"/>
    <col min="6395" max="6395" width="7" style="2" customWidth="1"/>
    <col min="6396" max="6396" width="5.140625" style="2" customWidth="1"/>
    <col min="6397" max="6397" width="13.85546875" style="2" customWidth="1"/>
    <col min="6398" max="6398" width="13.7109375" style="2" customWidth="1"/>
    <col min="6399" max="6399" width="1.85546875" style="2" customWidth="1"/>
    <col min="6400" max="6400" width="14" style="2" customWidth="1"/>
    <col min="6401" max="6401" width="25.7109375" style="2" customWidth="1"/>
    <col min="6402" max="6402" width="15" style="2" customWidth="1"/>
    <col min="6403" max="6403" width="14.42578125" style="2" customWidth="1"/>
    <col min="6404" max="6404" width="15.7109375" style="2" customWidth="1"/>
    <col min="6405" max="6405" width="18.140625" style="2" customWidth="1"/>
    <col min="6406" max="6648" width="9.140625" style="2"/>
    <col min="6649" max="6649" width="8" style="2" customWidth="1"/>
    <col min="6650" max="6650" width="3" style="2" customWidth="1"/>
    <col min="6651" max="6651" width="7" style="2" customWidth="1"/>
    <col min="6652" max="6652" width="5.140625" style="2" customWidth="1"/>
    <col min="6653" max="6653" width="13.85546875" style="2" customWidth="1"/>
    <col min="6654" max="6654" width="13.7109375" style="2" customWidth="1"/>
    <col min="6655" max="6655" width="1.85546875" style="2" customWidth="1"/>
    <col min="6656" max="6656" width="14" style="2" customWidth="1"/>
    <col min="6657" max="6657" width="25.7109375" style="2" customWidth="1"/>
    <col min="6658" max="6658" width="15" style="2" customWidth="1"/>
    <col min="6659" max="6659" width="14.42578125" style="2" customWidth="1"/>
    <col min="6660" max="6660" width="15.7109375" style="2" customWidth="1"/>
    <col min="6661" max="6661" width="18.140625" style="2" customWidth="1"/>
    <col min="6662" max="6904" width="9.140625" style="2"/>
    <col min="6905" max="6905" width="8" style="2" customWidth="1"/>
    <col min="6906" max="6906" width="3" style="2" customWidth="1"/>
    <col min="6907" max="6907" width="7" style="2" customWidth="1"/>
    <col min="6908" max="6908" width="5.140625" style="2" customWidth="1"/>
    <col min="6909" max="6909" width="13.85546875" style="2" customWidth="1"/>
    <col min="6910" max="6910" width="13.7109375" style="2" customWidth="1"/>
    <col min="6911" max="6911" width="1.85546875" style="2" customWidth="1"/>
    <col min="6912" max="6912" width="14" style="2" customWidth="1"/>
    <col min="6913" max="6913" width="25.7109375" style="2" customWidth="1"/>
    <col min="6914" max="6914" width="15" style="2" customWidth="1"/>
    <col min="6915" max="6915" width="14.42578125" style="2" customWidth="1"/>
    <col min="6916" max="6916" width="15.7109375" style="2" customWidth="1"/>
    <col min="6917" max="6917" width="18.140625" style="2" customWidth="1"/>
    <col min="6918" max="7160" width="9.140625" style="2"/>
    <col min="7161" max="7161" width="8" style="2" customWidth="1"/>
    <col min="7162" max="7162" width="3" style="2" customWidth="1"/>
    <col min="7163" max="7163" width="7" style="2" customWidth="1"/>
    <col min="7164" max="7164" width="5.140625" style="2" customWidth="1"/>
    <col min="7165" max="7165" width="13.85546875" style="2" customWidth="1"/>
    <col min="7166" max="7166" width="13.7109375" style="2" customWidth="1"/>
    <col min="7167" max="7167" width="1.85546875" style="2" customWidth="1"/>
    <col min="7168" max="7168" width="14" style="2" customWidth="1"/>
    <col min="7169" max="7169" width="25.7109375" style="2" customWidth="1"/>
    <col min="7170" max="7170" width="15" style="2" customWidth="1"/>
    <col min="7171" max="7171" width="14.42578125" style="2" customWidth="1"/>
    <col min="7172" max="7172" width="15.7109375" style="2" customWidth="1"/>
    <col min="7173" max="7173" width="18.140625" style="2" customWidth="1"/>
    <col min="7174" max="7416" width="9.140625" style="2"/>
    <col min="7417" max="7417" width="8" style="2" customWidth="1"/>
    <col min="7418" max="7418" width="3" style="2" customWidth="1"/>
    <col min="7419" max="7419" width="7" style="2" customWidth="1"/>
    <col min="7420" max="7420" width="5.140625" style="2" customWidth="1"/>
    <col min="7421" max="7421" width="13.85546875" style="2" customWidth="1"/>
    <col min="7422" max="7422" width="13.7109375" style="2" customWidth="1"/>
    <col min="7423" max="7423" width="1.85546875" style="2" customWidth="1"/>
    <col min="7424" max="7424" width="14" style="2" customWidth="1"/>
    <col min="7425" max="7425" width="25.7109375" style="2" customWidth="1"/>
    <col min="7426" max="7426" width="15" style="2" customWidth="1"/>
    <col min="7427" max="7427" width="14.42578125" style="2" customWidth="1"/>
    <col min="7428" max="7428" width="15.7109375" style="2" customWidth="1"/>
    <col min="7429" max="7429" width="18.140625" style="2" customWidth="1"/>
    <col min="7430" max="7672" width="9.140625" style="2"/>
    <col min="7673" max="7673" width="8" style="2" customWidth="1"/>
    <col min="7674" max="7674" width="3" style="2" customWidth="1"/>
    <col min="7675" max="7675" width="7" style="2" customWidth="1"/>
    <col min="7676" max="7676" width="5.140625" style="2" customWidth="1"/>
    <col min="7677" max="7677" width="13.85546875" style="2" customWidth="1"/>
    <col min="7678" max="7678" width="13.7109375" style="2" customWidth="1"/>
    <col min="7679" max="7679" width="1.85546875" style="2" customWidth="1"/>
    <col min="7680" max="7680" width="14" style="2" customWidth="1"/>
    <col min="7681" max="7681" width="25.7109375" style="2" customWidth="1"/>
    <col min="7682" max="7682" width="15" style="2" customWidth="1"/>
    <col min="7683" max="7683" width="14.42578125" style="2" customWidth="1"/>
    <col min="7684" max="7684" width="15.7109375" style="2" customWidth="1"/>
    <col min="7685" max="7685" width="18.140625" style="2" customWidth="1"/>
    <col min="7686" max="7928" width="9.140625" style="2"/>
    <col min="7929" max="7929" width="8" style="2" customWidth="1"/>
    <col min="7930" max="7930" width="3" style="2" customWidth="1"/>
    <col min="7931" max="7931" width="7" style="2" customWidth="1"/>
    <col min="7932" max="7932" width="5.140625" style="2" customWidth="1"/>
    <col min="7933" max="7933" width="13.85546875" style="2" customWidth="1"/>
    <col min="7934" max="7934" width="13.7109375" style="2" customWidth="1"/>
    <col min="7935" max="7935" width="1.85546875" style="2" customWidth="1"/>
    <col min="7936" max="7936" width="14" style="2" customWidth="1"/>
    <col min="7937" max="7937" width="25.7109375" style="2" customWidth="1"/>
    <col min="7938" max="7938" width="15" style="2" customWidth="1"/>
    <col min="7939" max="7939" width="14.42578125" style="2" customWidth="1"/>
    <col min="7940" max="7940" width="15.7109375" style="2" customWidth="1"/>
    <col min="7941" max="7941" width="18.140625" style="2" customWidth="1"/>
    <col min="7942" max="8184" width="9.140625" style="2"/>
    <col min="8185" max="8185" width="8" style="2" customWidth="1"/>
    <col min="8186" max="8186" width="3" style="2" customWidth="1"/>
    <col min="8187" max="8187" width="7" style="2" customWidth="1"/>
    <col min="8188" max="8188" width="5.140625" style="2" customWidth="1"/>
    <col min="8189" max="8189" width="13.85546875" style="2" customWidth="1"/>
    <col min="8190" max="8190" width="13.7109375" style="2" customWidth="1"/>
    <col min="8191" max="8191" width="1.85546875" style="2" customWidth="1"/>
    <col min="8192" max="8192" width="14" style="2" customWidth="1"/>
    <col min="8193" max="8193" width="25.7109375" style="2" customWidth="1"/>
    <col min="8194" max="8194" width="15" style="2" customWidth="1"/>
    <col min="8195" max="8195" width="14.42578125" style="2" customWidth="1"/>
    <col min="8196" max="8196" width="15.7109375" style="2" customWidth="1"/>
    <col min="8197" max="8197" width="18.140625" style="2" customWidth="1"/>
    <col min="8198" max="8440" width="9.140625" style="2"/>
    <col min="8441" max="8441" width="8" style="2" customWidth="1"/>
    <col min="8442" max="8442" width="3" style="2" customWidth="1"/>
    <col min="8443" max="8443" width="7" style="2" customWidth="1"/>
    <col min="8444" max="8444" width="5.140625" style="2" customWidth="1"/>
    <col min="8445" max="8445" width="13.85546875" style="2" customWidth="1"/>
    <col min="8446" max="8446" width="13.7109375" style="2" customWidth="1"/>
    <col min="8447" max="8447" width="1.85546875" style="2" customWidth="1"/>
    <col min="8448" max="8448" width="14" style="2" customWidth="1"/>
    <col min="8449" max="8449" width="25.7109375" style="2" customWidth="1"/>
    <col min="8450" max="8450" width="15" style="2" customWidth="1"/>
    <col min="8451" max="8451" width="14.42578125" style="2" customWidth="1"/>
    <col min="8452" max="8452" width="15.7109375" style="2" customWidth="1"/>
    <col min="8453" max="8453" width="18.140625" style="2" customWidth="1"/>
    <col min="8454" max="8696" width="9.140625" style="2"/>
    <col min="8697" max="8697" width="8" style="2" customWidth="1"/>
    <col min="8698" max="8698" width="3" style="2" customWidth="1"/>
    <col min="8699" max="8699" width="7" style="2" customWidth="1"/>
    <col min="8700" max="8700" width="5.140625" style="2" customWidth="1"/>
    <col min="8701" max="8701" width="13.85546875" style="2" customWidth="1"/>
    <col min="8702" max="8702" width="13.7109375" style="2" customWidth="1"/>
    <col min="8703" max="8703" width="1.85546875" style="2" customWidth="1"/>
    <col min="8704" max="8704" width="14" style="2" customWidth="1"/>
    <col min="8705" max="8705" width="25.7109375" style="2" customWidth="1"/>
    <col min="8706" max="8706" width="15" style="2" customWidth="1"/>
    <col min="8707" max="8707" width="14.42578125" style="2" customWidth="1"/>
    <col min="8708" max="8708" width="15.7109375" style="2" customWidth="1"/>
    <col min="8709" max="8709" width="18.140625" style="2" customWidth="1"/>
    <col min="8710" max="8952" width="9.140625" style="2"/>
    <col min="8953" max="8953" width="8" style="2" customWidth="1"/>
    <col min="8954" max="8954" width="3" style="2" customWidth="1"/>
    <col min="8955" max="8955" width="7" style="2" customWidth="1"/>
    <col min="8956" max="8956" width="5.140625" style="2" customWidth="1"/>
    <col min="8957" max="8957" width="13.85546875" style="2" customWidth="1"/>
    <col min="8958" max="8958" width="13.7109375" style="2" customWidth="1"/>
    <col min="8959" max="8959" width="1.85546875" style="2" customWidth="1"/>
    <col min="8960" max="8960" width="14" style="2" customWidth="1"/>
    <col min="8961" max="8961" width="25.7109375" style="2" customWidth="1"/>
    <col min="8962" max="8962" width="15" style="2" customWidth="1"/>
    <col min="8963" max="8963" width="14.42578125" style="2" customWidth="1"/>
    <col min="8964" max="8964" width="15.7109375" style="2" customWidth="1"/>
    <col min="8965" max="8965" width="18.140625" style="2" customWidth="1"/>
    <col min="8966" max="9208" width="9.140625" style="2"/>
    <col min="9209" max="9209" width="8" style="2" customWidth="1"/>
    <col min="9210" max="9210" width="3" style="2" customWidth="1"/>
    <col min="9211" max="9211" width="7" style="2" customWidth="1"/>
    <col min="9212" max="9212" width="5.140625" style="2" customWidth="1"/>
    <col min="9213" max="9213" width="13.85546875" style="2" customWidth="1"/>
    <col min="9214" max="9214" width="13.7109375" style="2" customWidth="1"/>
    <col min="9215" max="9215" width="1.85546875" style="2" customWidth="1"/>
    <col min="9216" max="9216" width="14" style="2" customWidth="1"/>
    <col min="9217" max="9217" width="25.7109375" style="2" customWidth="1"/>
    <col min="9218" max="9218" width="15" style="2" customWidth="1"/>
    <col min="9219" max="9219" width="14.42578125" style="2" customWidth="1"/>
    <col min="9220" max="9220" width="15.7109375" style="2" customWidth="1"/>
    <col min="9221" max="9221" width="18.140625" style="2" customWidth="1"/>
    <col min="9222" max="9464" width="9.140625" style="2"/>
    <col min="9465" max="9465" width="8" style="2" customWidth="1"/>
    <col min="9466" max="9466" width="3" style="2" customWidth="1"/>
    <col min="9467" max="9467" width="7" style="2" customWidth="1"/>
    <col min="9468" max="9468" width="5.140625" style="2" customWidth="1"/>
    <col min="9469" max="9469" width="13.85546875" style="2" customWidth="1"/>
    <col min="9470" max="9470" width="13.7109375" style="2" customWidth="1"/>
    <col min="9471" max="9471" width="1.85546875" style="2" customWidth="1"/>
    <col min="9472" max="9472" width="14" style="2" customWidth="1"/>
    <col min="9473" max="9473" width="25.7109375" style="2" customWidth="1"/>
    <col min="9474" max="9474" width="15" style="2" customWidth="1"/>
    <col min="9475" max="9475" width="14.42578125" style="2" customWidth="1"/>
    <col min="9476" max="9476" width="15.7109375" style="2" customWidth="1"/>
    <col min="9477" max="9477" width="18.140625" style="2" customWidth="1"/>
    <col min="9478" max="9720" width="9.140625" style="2"/>
    <col min="9721" max="9721" width="8" style="2" customWidth="1"/>
    <col min="9722" max="9722" width="3" style="2" customWidth="1"/>
    <col min="9723" max="9723" width="7" style="2" customWidth="1"/>
    <col min="9724" max="9724" width="5.140625" style="2" customWidth="1"/>
    <col min="9725" max="9725" width="13.85546875" style="2" customWidth="1"/>
    <col min="9726" max="9726" width="13.7109375" style="2" customWidth="1"/>
    <col min="9727" max="9727" width="1.85546875" style="2" customWidth="1"/>
    <col min="9728" max="9728" width="14" style="2" customWidth="1"/>
    <col min="9729" max="9729" width="25.7109375" style="2" customWidth="1"/>
    <col min="9730" max="9730" width="15" style="2" customWidth="1"/>
    <col min="9731" max="9731" width="14.42578125" style="2" customWidth="1"/>
    <col min="9732" max="9732" width="15.7109375" style="2" customWidth="1"/>
    <col min="9733" max="9733" width="18.140625" style="2" customWidth="1"/>
    <col min="9734" max="9976" width="9.140625" style="2"/>
    <col min="9977" max="9977" width="8" style="2" customWidth="1"/>
    <col min="9978" max="9978" width="3" style="2" customWidth="1"/>
    <col min="9979" max="9979" width="7" style="2" customWidth="1"/>
    <col min="9980" max="9980" width="5.140625" style="2" customWidth="1"/>
    <col min="9981" max="9981" width="13.85546875" style="2" customWidth="1"/>
    <col min="9982" max="9982" width="13.7109375" style="2" customWidth="1"/>
    <col min="9983" max="9983" width="1.85546875" style="2" customWidth="1"/>
    <col min="9984" max="9984" width="14" style="2" customWidth="1"/>
    <col min="9985" max="9985" width="25.7109375" style="2" customWidth="1"/>
    <col min="9986" max="9986" width="15" style="2" customWidth="1"/>
    <col min="9987" max="9987" width="14.42578125" style="2" customWidth="1"/>
    <col min="9988" max="9988" width="15.7109375" style="2" customWidth="1"/>
    <col min="9989" max="9989" width="18.140625" style="2" customWidth="1"/>
    <col min="9990" max="10232" width="9.140625" style="2"/>
    <col min="10233" max="10233" width="8" style="2" customWidth="1"/>
    <col min="10234" max="10234" width="3" style="2" customWidth="1"/>
    <col min="10235" max="10235" width="7" style="2" customWidth="1"/>
    <col min="10236" max="10236" width="5.140625" style="2" customWidth="1"/>
    <col min="10237" max="10237" width="13.85546875" style="2" customWidth="1"/>
    <col min="10238" max="10238" width="13.7109375" style="2" customWidth="1"/>
    <col min="10239" max="10239" width="1.85546875" style="2" customWidth="1"/>
    <col min="10240" max="10240" width="14" style="2" customWidth="1"/>
    <col min="10241" max="10241" width="25.7109375" style="2" customWidth="1"/>
    <col min="10242" max="10242" width="15" style="2" customWidth="1"/>
    <col min="10243" max="10243" width="14.42578125" style="2" customWidth="1"/>
    <col min="10244" max="10244" width="15.7109375" style="2" customWidth="1"/>
    <col min="10245" max="10245" width="18.140625" style="2" customWidth="1"/>
    <col min="10246" max="10488" width="9.140625" style="2"/>
    <col min="10489" max="10489" width="8" style="2" customWidth="1"/>
    <col min="10490" max="10490" width="3" style="2" customWidth="1"/>
    <col min="10491" max="10491" width="7" style="2" customWidth="1"/>
    <col min="10492" max="10492" width="5.140625" style="2" customWidth="1"/>
    <col min="10493" max="10493" width="13.85546875" style="2" customWidth="1"/>
    <col min="10494" max="10494" width="13.7109375" style="2" customWidth="1"/>
    <col min="10495" max="10495" width="1.85546875" style="2" customWidth="1"/>
    <col min="10496" max="10496" width="14" style="2" customWidth="1"/>
    <col min="10497" max="10497" width="25.7109375" style="2" customWidth="1"/>
    <col min="10498" max="10498" width="15" style="2" customWidth="1"/>
    <col min="10499" max="10499" width="14.42578125" style="2" customWidth="1"/>
    <col min="10500" max="10500" width="15.7109375" style="2" customWidth="1"/>
    <col min="10501" max="10501" width="18.140625" style="2" customWidth="1"/>
    <col min="10502" max="10744" width="9.140625" style="2"/>
    <col min="10745" max="10745" width="8" style="2" customWidth="1"/>
    <col min="10746" max="10746" width="3" style="2" customWidth="1"/>
    <col min="10747" max="10747" width="7" style="2" customWidth="1"/>
    <col min="10748" max="10748" width="5.140625" style="2" customWidth="1"/>
    <col min="10749" max="10749" width="13.85546875" style="2" customWidth="1"/>
    <col min="10750" max="10750" width="13.7109375" style="2" customWidth="1"/>
    <col min="10751" max="10751" width="1.85546875" style="2" customWidth="1"/>
    <col min="10752" max="10752" width="14" style="2" customWidth="1"/>
    <col min="10753" max="10753" width="25.7109375" style="2" customWidth="1"/>
    <col min="10754" max="10754" width="15" style="2" customWidth="1"/>
    <col min="10755" max="10755" width="14.42578125" style="2" customWidth="1"/>
    <col min="10756" max="10756" width="15.7109375" style="2" customWidth="1"/>
    <col min="10757" max="10757" width="18.140625" style="2" customWidth="1"/>
    <col min="10758" max="11000" width="9.140625" style="2"/>
    <col min="11001" max="11001" width="8" style="2" customWidth="1"/>
    <col min="11002" max="11002" width="3" style="2" customWidth="1"/>
    <col min="11003" max="11003" width="7" style="2" customWidth="1"/>
    <col min="11004" max="11004" width="5.140625" style="2" customWidth="1"/>
    <col min="11005" max="11005" width="13.85546875" style="2" customWidth="1"/>
    <col min="11006" max="11006" width="13.7109375" style="2" customWidth="1"/>
    <col min="11007" max="11007" width="1.85546875" style="2" customWidth="1"/>
    <col min="11008" max="11008" width="14" style="2" customWidth="1"/>
    <col min="11009" max="11009" width="25.7109375" style="2" customWidth="1"/>
    <col min="11010" max="11010" width="15" style="2" customWidth="1"/>
    <col min="11011" max="11011" width="14.42578125" style="2" customWidth="1"/>
    <col min="11012" max="11012" width="15.7109375" style="2" customWidth="1"/>
    <col min="11013" max="11013" width="18.140625" style="2" customWidth="1"/>
    <col min="11014" max="11256" width="9.140625" style="2"/>
    <col min="11257" max="11257" width="8" style="2" customWidth="1"/>
    <col min="11258" max="11258" width="3" style="2" customWidth="1"/>
    <col min="11259" max="11259" width="7" style="2" customWidth="1"/>
    <col min="11260" max="11260" width="5.140625" style="2" customWidth="1"/>
    <col min="11261" max="11261" width="13.85546875" style="2" customWidth="1"/>
    <col min="11262" max="11262" width="13.7109375" style="2" customWidth="1"/>
    <col min="11263" max="11263" width="1.85546875" style="2" customWidth="1"/>
    <col min="11264" max="11264" width="14" style="2" customWidth="1"/>
    <col min="11265" max="11265" width="25.7109375" style="2" customWidth="1"/>
    <col min="11266" max="11266" width="15" style="2" customWidth="1"/>
    <col min="11267" max="11267" width="14.42578125" style="2" customWidth="1"/>
    <col min="11268" max="11268" width="15.7109375" style="2" customWidth="1"/>
    <col min="11269" max="11269" width="18.140625" style="2" customWidth="1"/>
    <col min="11270" max="11512" width="9.140625" style="2"/>
    <col min="11513" max="11513" width="8" style="2" customWidth="1"/>
    <col min="11514" max="11514" width="3" style="2" customWidth="1"/>
    <col min="11515" max="11515" width="7" style="2" customWidth="1"/>
    <col min="11516" max="11516" width="5.140625" style="2" customWidth="1"/>
    <col min="11517" max="11517" width="13.85546875" style="2" customWidth="1"/>
    <col min="11518" max="11518" width="13.7109375" style="2" customWidth="1"/>
    <col min="11519" max="11519" width="1.85546875" style="2" customWidth="1"/>
    <col min="11520" max="11520" width="14" style="2" customWidth="1"/>
    <col min="11521" max="11521" width="25.7109375" style="2" customWidth="1"/>
    <col min="11522" max="11522" width="15" style="2" customWidth="1"/>
    <col min="11523" max="11523" width="14.42578125" style="2" customWidth="1"/>
    <col min="11524" max="11524" width="15.7109375" style="2" customWidth="1"/>
    <col min="11525" max="11525" width="18.140625" style="2" customWidth="1"/>
    <col min="11526" max="11768" width="9.140625" style="2"/>
    <col min="11769" max="11769" width="8" style="2" customWidth="1"/>
    <col min="11770" max="11770" width="3" style="2" customWidth="1"/>
    <col min="11771" max="11771" width="7" style="2" customWidth="1"/>
    <col min="11772" max="11772" width="5.140625" style="2" customWidth="1"/>
    <col min="11773" max="11773" width="13.85546875" style="2" customWidth="1"/>
    <col min="11774" max="11774" width="13.7109375" style="2" customWidth="1"/>
    <col min="11775" max="11775" width="1.85546875" style="2" customWidth="1"/>
    <col min="11776" max="11776" width="14" style="2" customWidth="1"/>
    <col min="11777" max="11777" width="25.7109375" style="2" customWidth="1"/>
    <col min="11778" max="11778" width="15" style="2" customWidth="1"/>
    <col min="11779" max="11779" width="14.42578125" style="2" customWidth="1"/>
    <col min="11780" max="11780" width="15.7109375" style="2" customWidth="1"/>
    <col min="11781" max="11781" width="18.140625" style="2" customWidth="1"/>
    <col min="11782" max="12024" width="9.140625" style="2"/>
    <col min="12025" max="12025" width="8" style="2" customWidth="1"/>
    <col min="12026" max="12026" width="3" style="2" customWidth="1"/>
    <col min="12027" max="12027" width="7" style="2" customWidth="1"/>
    <col min="12028" max="12028" width="5.140625" style="2" customWidth="1"/>
    <col min="12029" max="12029" width="13.85546875" style="2" customWidth="1"/>
    <col min="12030" max="12030" width="13.7109375" style="2" customWidth="1"/>
    <col min="12031" max="12031" width="1.85546875" style="2" customWidth="1"/>
    <col min="12032" max="12032" width="14" style="2" customWidth="1"/>
    <col min="12033" max="12033" width="25.7109375" style="2" customWidth="1"/>
    <col min="12034" max="12034" width="15" style="2" customWidth="1"/>
    <col min="12035" max="12035" width="14.42578125" style="2" customWidth="1"/>
    <col min="12036" max="12036" width="15.7109375" style="2" customWidth="1"/>
    <col min="12037" max="12037" width="18.140625" style="2" customWidth="1"/>
    <col min="12038" max="12280" width="9.140625" style="2"/>
    <col min="12281" max="12281" width="8" style="2" customWidth="1"/>
    <col min="12282" max="12282" width="3" style="2" customWidth="1"/>
    <col min="12283" max="12283" width="7" style="2" customWidth="1"/>
    <col min="12284" max="12284" width="5.140625" style="2" customWidth="1"/>
    <col min="12285" max="12285" width="13.85546875" style="2" customWidth="1"/>
    <col min="12286" max="12286" width="13.7109375" style="2" customWidth="1"/>
    <col min="12287" max="12287" width="1.85546875" style="2" customWidth="1"/>
    <col min="12288" max="12288" width="14" style="2" customWidth="1"/>
    <col min="12289" max="12289" width="25.7109375" style="2" customWidth="1"/>
    <col min="12290" max="12290" width="15" style="2" customWidth="1"/>
    <col min="12291" max="12291" width="14.42578125" style="2" customWidth="1"/>
    <col min="12292" max="12292" width="15.7109375" style="2" customWidth="1"/>
    <col min="12293" max="12293" width="18.140625" style="2" customWidth="1"/>
    <col min="12294" max="12536" width="9.140625" style="2"/>
    <col min="12537" max="12537" width="8" style="2" customWidth="1"/>
    <col min="12538" max="12538" width="3" style="2" customWidth="1"/>
    <col min="12539" max="12539" width="7" style="2" customWidth="1"/>
    <col min="12540" max="12540" width="5.140625" style="2" customWidth="1"/>
    <col min="12541" max="12541" width="13.85546875" style="2" customWidth="1"/>
    <col min="12542" max="12542" width="13.7109375" style="2" customWidth="1"/>
    <col min="12543" max="12543" width="1.85546875" style="2" customWidth="1"/>
    <col min="12544" max="12544" width="14" style="2" customWidth="1"/>
    <col min="12545" max="12545" width="25.7109375" style="2" customWidth="1"/>
    <col min="12546" max="12546" width="15" style="2" customWidth="1"/>
    <col min="12547" max="12547" width="14.42578125" style="2" customWidth="1"/>
    <col min="12548" max="12548" width="15.7109375" style="2" customWidth="1"/>
    <col min="12549" max="12549" width="18.140625" style="2" customWidth="1"/>
    <col min="12550" max="12792" width="9.140625" style="2"/>
    <col min="12793" max="12793" width="8" style="2" customWidth="1"/>
    <col min="12794" max="12794" width="3" style="2" customWidth="1"/>
    <col min="12795" max="12795" width="7" style="2" customWidth="1"/>
    <col min="12796" max="12796" width="5.140625" style="2" customWidth="1"/>
    <col min="12797" max="12797" width="13.85546875" style="2" customWidth="1"/>
    <col min="12798" max="12798" width="13.7109375" style="2" customWidth="1"/>
    <col min="12799" max="12799" width="1.85546875" style="2" customWidth="1"/>
    <col min="12800" max="12800" width="14" style="2" customWidth="1"/>
    <col min="12801" max="12801" width="25.7109375" style="2" customWidth="1"/>
    <col min="12802" max="12802" width="15" style="2" customWidth="1"/>
    <col min="12803" max="12803" width="14.42578125" style="2" customWidth="1"/>
    <col min="12804" max="12804" width="15.7109375" style="2" customWidth="1"/>
    <col min="12805" max="12805" width="18.140625" style="2" customWidth="1"/>
    <col min="12806" max="13048" width="9.140625" style="2"/>
    <col min="13049" max="13049" width="8" style="2" customWidth="1"/>
    <col min="13050" max="13050" width="3" style="2" customWidth="1"/>
    <col min="13051" max="13051" width="7" style="2" customWidth="1"/>
    <col min="13052" max="13052" width="5.140625" style="2" customWidth="1"/>
    <col min="13053" max="13053" width="13.85546875" style="2" customWidth="1"/>
    <col min="13054" max="13054" width="13.7109375" style="2" customWidth="1"/>
    <col min="13055" max="13055" width="1.85546875" style="2" customWidth="1"/>
    <col min="13056" max="13056" width="14" style="2" customWidth="1"/>
    <col min="13057" max="13057" width="25.7109375" style="2" customWidth="1"/>
    <col min="13058" max="13058" width="15" style="2" customWidth="1"/>
    <col min="13059" max="13059" width="14.42578125" style="2" customWidth="1"/>
    <col min="13060" max="13060" width="15.7109375" style="2" customWidth="1"/>
    <col min="13061" max="13061" width="18.140625" style="2" customWidth="1"/>
    <col min="13062" max="13304" width="9.140625" style="2"/>
    <col min="13305" max="13305" width="8" style="2" customWidth="1"/>
    <col min="13306" max="13306" width="3" style="2" customWidth="1"/>
    <col min="13307" max="13307" width="7" style="2" customWidth="1"/>
    <col min="13308" max="13308" width="5.140625" style="2" customWidth="1"/>
    <col min="13309" max="13309" width="13.85546875" style="2" customWidth="1"/>
    <col min="13310" max="13310" width="13.7109375" style="2" customWidth="1"/>
    <col min="13311" max="13311" width="1.85546875" style="2" customWidth="1"/>
    <col min="13312" max="13312" width="14" style="2" customWidth="1"/>
    <col min="13313" max="13313" width="25.7109375" style="2" customWidth="1"/>
    <col min="13314" max="13314" width="15" style="2" customWidth="1"/>
    <col min="13315" max="13315" width="14.42578125" style="2" customWidth="1"/>
    <col min="13316" max="13316" width="15.7109375" style="2" customWidth="1"/>
    <col min="13317" max="13317" width="18.140625" style="2" customWidth="1"/>
    <col min="13318" max="13560" width="9.140625" style="2"/>
    <col min="13561" max="13561" width="8" style="2" customWidth="1"/>
    <col min="13562" max="13562" width="3" style="2" customWidth="1"/>
    <col min="13563" max="13563" width="7" style="2" customWidth="1"/>
    <col min="13564" max="13564" width="5.140625" style="2" customWidth="1"/>
    <col min="13565" max="13565" width="13.85546875" style="2" customWidth="1"/>
    <col min="13566" max="13566" width="13.7109375" style="2" customWidth="1"/>
    <col min="13567" max="13567" width="1.85546875" style="2" customWidth="1"/>
    <col min="13568" max="13568" width="14" style="2" customWidth="1"/>
    <col min="13569" max="13569" width="25.7109375" style="2" customWidth="1"/>
    <col min="13570" max="13570" width="15" style="2" customWidth="1"/>
    <col min="13571" max="13571" width="14.42578125" style="2" customWidth="1"/>
    <col min="13572" max="13572" width="15.7109375" style="2" customWidth="1"/>
    <col min="13573" max="13573" width="18.140625" style="2" customWidth="1"/>
    <col min="13574" max="13816" width="9.140625" style="2"/>
    <col min="13817" max="13817" width="8" style="2" customWidth="1"/>
    <col min="13818" max="13818" width="3" style="2" customWidth="1"/>
    <col min="13819" max="13819" width="7" style="2" customWidth="1"/>
    <col min="13820" max="13820" width="5.140625" style="2" customWidth="1"/>
    <col min="13821" max="13821" width="13.85546875" style="2" customWidth="1"/>
    <col min="13822" max="13822" width="13.7109375" style="2" customWidth="1"/>
    <col min="13823" max="13823" width="1.85546875" style="2" customWidth="1"/>
    <col min="13824" max="13824" width="14" style="2" customWidth="1"/>
    <col min="13825" max="13825" width="25.7109375" style="2" customWidth="1"/>
    <col min="13826" max="13826" width="15" style="2" customWidth="1"/>
    <col min="13827" max="13827" width="14.42578125" style="2" customWidth="1"/>
    <col min="13828" max="13828" width="15.7109375" style="2" customWidth="1"/>
    <col min="13829" max="13829" width="18.140625" style="2" customWidth="1"/>
    <col min="13830" max="14072" width="9.140625" style="2"/>
    <col min="14073" max="14073" width="8" style="2" customWidth="1"/>
    <col min="14074" max="14074" width="3" style="2" customWidth="1"/>
    <col min="14075" max="14075" width="7" style="2" customWidth="1"/>
    <col min="14076" max="14076" width="5.140625" style="2" customWidth="1"/>
    <col min="14077" max="14077" width="13.85546875" style="2" customWidth="1"/>
    <col min="14078" max="14078" width="13.7109375" style="2" customWidth="1"/>
    <col min="14079" max="14079" width="1.85546875" style="2" customWidth="1"/>
    <col min="14080" max="14080" width="14" style="2" customWidth="1"/>
    <col min="14081" max="14081" width="25.7109375" style="2" customWidth="1"/>
    <col min="14082" max="14082" width="15" style="2" customWidth="1"/>
    <col min="14083" max="14083" width="14.42578125" style="2" customWidth="1"/>
    <col min="14084" max="14084" width="15.7109375" style="2" customWidth="1"/>
    <col min="14085" max="14085" width="18.140625" style="2" customWidth="1"/>
    <col min="14086" max="14328" width="9.140625" style="2"/>
    <col min="14329" max="14329" width="8" style="2" customWidth="1"/>
    <col min="14330" max="14330" width="3" style="2" customWidth="1"/>
    <col min="14331" max="14331" width="7" style="2" customWidth="1"/>
    <col min="14332" max="14332" width="5.140625" style="2" customWidth="1"/>
    <col min="14333" max="14333" width="13.85546875" style="2" customWidth="1"/>
    <col min="14334" max="14334" width="13.7109375" style="2" customWidth="1"/>
    <col min="14335" max="14335" width="1.85546875" style="2" customWidth="1"/>
    <col min="14336" max="14336" width="14" style="2" customWidth="1"/>
    <col min="14337" max="14337" width="25.7109375" style="2" customWidth="1"/>
    <col min="14338" max="14338" width="15" style="2" customWidth="1"/>
    <col min="14339" max="14339" width="14.42578125" style="2" customWidth="1"/>
    <col min="14340" max="14340" width="15.7109375" style="2" customWidth="1"/>
    <col min="14341" max="14341" width="18.140625" style="2" customWidth="1"/>
    <col min="14342" max="14584" width="9.140625" style="2"/>
    <col min="14585" max="14585" width="8" style="2" customWidth="1"/>
    <col min="14586" max="14586" width="3" style="2" customWidth="1"/>
    <col min="14587" max="14587" width="7" style="2" customWidth="1"/>
    <col min="14588" max="14588" width="5.140625" style="2" customWidth="1"/>
    <col min="14589" max="14589" width="13.85546875" style="2" customWidth="1"/>
    <col min="14590" max="14590" width="13.7109375" style="2" customWidth="1"/>
    <col min="14591" max="14591" width="1.85546875" style="2" customWidth="1"/>
    <col min="14592" max="14592" width="14" style="2" customWidth="1"/>
    <col min="14593" max="14593" width="25.7109375" style="2" customWidth="1"/>
    <col min="14594" max="14594" width="15" style="2" customWidth="1"/>
    <col min="14595" max="14595" width="14.42578125" style="2" customWidth="1"/>
    <col min="14596" max="14596" width="15.7109375" style="2" customWidth="1"/>
    <col min="14597" max="14597" width="18.140625" style="2" customWidth="1"/>
    <col min="14598" max="14840" width="9.140625" style="2"/>
    <col min="14841" max="14841" width="8" style="2" customWidth="1"/>
    <col min="14842" max="14842" width="3" style="2" customWidth="1"/>
    <col min="14843" max="14843" width="7" style="2" customWidth="1"/>
    <col min="14844" max="14844" width="5.140625" style="2" customWidth="1"/>
    <col min="14845" max="14845" width="13.85546875" style="2" customWidth="1"/>
    <col min="14846" max="14846" width="13.7109375" style="2" customWidth="1"/>
    <col min="14847" max="14847" width="1.85546875" style="2" customWidth="1"/>
    <col min="14848" max="14848" width="14" style="2" customWidth="1"/>
    <col min="14849" max="14849" width="25.7109375" style="2" customWidth="1"/>
    <col min="14850" max="14850" width="15" style="2" customWidth="1"/>
    <col min="14851" max="14851" width="14.42578125" style="2" customWidth="1"/>
    <col min="14852" max="14852" width="15.7109375" style="2" customWidth="1"/>
    <col min="14853" max="14853" width="18.140625" style="2" customWidth="1"/>
    <col min="14854" max="15096" width="9.140625" style="2"/>
    <col min="15097" max="15097" width="8" style="2" customWidth="1"/>
    <col min="15098" max="15098" width="3" style="2" customWidth="1"/>
    <col min="15099" max="15099" width="7" style="2" customWidth="1"/>
    <col min="15100" max="15100" width="5.140625" style="2" customWidth="1"/>
    <col min="15101" max="15101" width="13.85546875" style="2" customWidth="1"/>
    <col min="15102" max="15102" width="13.7109375" style="2" customWidth="1"/>
    <col min="15103" max="15103" width="1.85546875" style="2" customWidth="1"/>
    <col min="15104" max="15104" width="14" style="2" customWidth="1"/>
    <col min="15105" max="15105" width="25.7109375" style="2" customWidth="1"/>
    <col min="15106" max="15106" width="15" style="2" customWidth="1"/>
    <col min="15107" max="15107" width="14.42578125" style="2" customWidth="1"/>
    <col min="15108" max="15108" width="15.7109375" style="2" customWidth="1"/>
    <col min="15109" max="15109" width="18.140625" style="2" customWidth="1"/>
    <col min="15110" max="15352" width="9.140625" style="2"/>
    <col min="15353" max="15353" width="8" style="2" customWidth="1"/>
    <col min="15354" max="15354" width="3" style="2" customWidth="1"/>
    <col min="15355" max="15355" width="7" style="2" customWidth="1"/>
    <col min="15356" max="15356" width="5.140625" style="2" customWidth="1"/>
    <col min="15357" max="15357" width="13.85546875" style="2" customWidth="1"/>
    <col min="15358" max="15358" width="13.7109375" style="2" customWidth="1"/>
    <col min="15359" max="15359" width="1.85546875" style="2" customWidth="1"/>
    <col min="15360" max="15360" width="14" style="2" customWidth="1"/>
    <col min="15361" max="15361" width="25.7109375" style="2" customWidth="1"/>
    <col min="15362" max="15362" width="15" style="2" customWidth="1"/>
    <col min="15363" max="15363" width="14.42578125" style="2" customWidth="1"/>
    <col min="15364" max="15364" width="15.7109375" style="2" customWidth="1"/>
    <col min="15365" max="15365" width="18.140625" style="2" customWidth="1"/>
    <col min="15366" max="15608" width="9.140625" style="2"/>
    <col min="15609" max="15609" width="8" style="2" customWidth="1"/>
    <col min="15610" max="15610" width="3" style="2" customWidth="1"/>
    <col min="15611" max="15611" width="7" style="2" customWidth="1"/>
    <col min="15612" max="15612" width="5.140625" style="2" customWidth="1"/>
    <col min="15613" max="15613" width="13.85546875" style="2" customWidth="1"/>
    <col min="15614" max="15614" width="13.7109375" style="2" customWidth="1"/>
    <col min="15615" max="15615" width="1.85546875" style="2" customWidth="1"/>
    <col min="15616" max="15616" width="14" style="2" customWidth="1"/>
    <col min="15617" max="15617" width="25.7109375" style="2" customWidth="1"/>
    <col min="15618" max="15618" width="15" style="2" customWidth="1"/>
    <col min="15619" max="15619" width="14.42578125" style="2" customWidth="1"/>
    <col min="15620" max="15620" width="15.7109375" style="2" customWidth="1"/>
    <col min="15621" max="15621" width="18.140625" style="2" customWidth="1"/>
    <col min="15622" max="15864" width="9.140625" style="2"/>
    <col min="15865" max="15865" width="8" style="2" customWidth="1"/>
    <col min="15866" max="15866" width="3" style="2" customWidth="1"/>
    <col min="15867" max="15867" width="7" style="2" customWidth="1"/>
    <col min="15868" max="15868" width="5.140625" style="2" customWidth="1"/>
    <col min="15869" max="15869" width="13.85546875" style="2" customWidth="1"/>
    <col min="15870" max="15870" width="13.7109375" style="2" customWidth="1"/>
    <col min="15871" max="15871" width="1.85546875" style="2" customWidth="1"/>
    <col min="15872" max="15872" width="14" style="2" customWidth="1"/>
    <col min="15873" max="15873" width="25.7109375" style="2" customWidth="1"/>
    <col min="15874" max="15874" width="15" style="2" customWidth="1"/>
    <col min="15875" max="15875" width="14.42578125" style="2" customWidth="1"/>
    <col min="15876" max="15876" width="15.7109375" style="2" customWidth="1"/>
    <col min="15877" max="15877" width="18.140625" style="2" customWidth="1"/>
    <col min="15878" max="16120" width="9.140625" style="2"/>
    <col min="16121" max="16121" width="8" style="2" customWidth="1"/>
    <col min="16122" max="16122" width="3" style="2" customWidth="1"/>
    <col min="16123" max="16123" width="7" style="2" customWidth="1"/>
    <col min="16124" max="16124" width="5.140625" style="2" customWidth="1"/>
    <col min="16125" max="16125" width="13.85546875" style="2" customWidth="1"/>
    <col min="16126" max="16126" width="13.7109375" style="2" customWidth="1"/>
    <col min="16127" max="16127" width="1.85546875" style="2" customWidth="1"/>
    <col min="16128" max="16128" width="14" style="2" customWidth="1"/>
    <col min="16129" max="16129" width="25.7109375" style="2" customWidth="1"/>
    <col min="16130" max="16130" width="15" style="2" customWidth="1"/>
    <col min="16131" max="16131" width="14.42578125" style="2" customWidth="1"/>
    <col min="16132" max="16132" width="15.7109375" style="2" customWidth="1"/>
    <col min="16133" max="16133" width="18.140625" style="2" customWidth="1"/>
    <col min="16134" max="16384" width="9.140625" style="2"/>
  </cols>
  <sheetData>
    <row r="1" spans="1:10" ht="70.5" customHeight="1" x14ac:dyDescent="0.25">
      <c r="A1" s="82"/>
      <c r="B1" s="82"/>
      <c r="C1" s="82"/>
      <c r="D1" s="82"/>
      <c r="E1" s="82"/>
      <c r="F1" s="82"/>
      <c r="G1" s="82"/>
      <c r="H1" s="82"/>
    </row>
    <row r="2" spans="1:10" x14ac:dyDescent="0.2">
      <c r="A2" s="74"/>
      <c r="B2" s="74"/>
      <c r="C2" s="74"/>
      <c r="D2" s="74"/>
      <c r="E2" s="74"/>
      <c r="F2" s="74"/>
      <c r="G2" s="74"/>
      <c r="H2" s="74"/>
    </row>
    <row r="3" spans="1:10" ht="15" customHeight="1" x14ac:dyDescent="0.2">
      <c r="A3" s="75"/>
      <c r="B3" s="74"/>
      <c r="C3" s="74"/>
      <c r="D3" s="74"/>
      <c r="E3" s="74"/>
      <c r="F3" s="74"/>
      <c r="G3" s="74"/>
      <c r="H3" s="74"/>
    </row>
    <row r="4" spans="1:10" ht="15" customHeight="1" x14ac:dyDescent="0.2">
      <c r="A4" s="75"/>
      <c r="B4" s="74"/>
      <c r="C4" s="74"/>
      <c r="D4" s="74"/>
      <c r="E4" s="74"/>
      <c r="F4" s="74"/>
      <c r="G4" s="74"/>
      <c r="H4" s="74"/>
    </row>
    <row r="5" spans="1:10" x14ac:dyDescent="0.2">
      <c r="A5" s="74"/>
      <c r="B5" s="74"/>
      <c r="C5" s="74"/>
      <c r="D5" s="74"/>
      <c r="E5" s="74"/>
      <c r="F5" s="74"/>
      <c r="G5" s="74"/>
      <c r="H5" s="74"/>
      <c r="I5" s="3"/>
      <c r="J5" s="4"/>
    </row>
    <row r="6" spans="1:10" x14ac:dyDescent="0.2">
      <c r="A6" s="74"/>
      <c r="B6" s="74"/>
      <c r="C6" s="74"/>
      <c r="D6" s="74"/>
      <c r="E6" s="74"/>
      <c r="F6" s="74"/>
      <c r="G6" s="74"/>
      <c r="H6" s="74"/>
      <c r="I6" s="3"/>
      <c r="J6" s="4"/>
    </row>
    <row r="7" spans="1:10" x14ac:dyDescent="0.2">
      <c r="A7" s="74" t="s">
        <v>11</v>
      </c>
      <c r="B7" s="74"/>
      <c r="C7" s="74"/>
      <c r="D7" s="74"/>
      <c r="E7" s="74"/>
      <c r="F7" s="74"/>
      <c r="G7" s="74"/>
      <c r="H7" s="74"/>
      <c r="I7" s="3"/>
      <c r="J7" s="4"/>
    </row>
    <row r="8" spans="1:10" ht="39" customHeight="1" x14ac:dyDescent="0.2">
      <c r="A8" s="75" t="s">
        <v>204</v>
      </c>
      <c r="B8" s="74"/>
      <c r="C8" s="74"/>
      <c r="D8" s="74"/>
      <c r="E8" s="74"/>
      <c r="F8" s="74"/>
      <c r="G8" s="74"/>
      <c r="H8" s="74"/>
      <c r="I8" s="3"/>
      <c r="J8" s="4"/>
    </row>
    <row r="9" spans="1:10" x14ac:dyDescent="0.2">
      <c r="A9" s="76" t="s">
        <v>12</v>
      </c>
      <c r="B9" s="77"/>
      <c r="C9" s="77"/>
      <c r="D9" s="77"/>
      <c r="E9" s="77"/>
      <c r="F9" s="77"/>
      <c r="G9" s="77"/>
      <c r="H9" s="78"/>
      <c r="I9" s="3"/>
      <c r="J9" s="4"/>
    </row>
    <row r="10" spans="1:10" s="5" customFormat="1" ht="15" customHeight="1" x14ac:dyDescent="0.25">
      <c r="A10" s="79" t="s">
        <v>0</v>
      </c>
      <c r="B10" s="80" t="s">
        <v>13</v>
      </c>
      <c r="C10" s="80"/>
      <c r="D10" s="80"/>
      <c r="E10" s="80"/>
      <c r="F10" s="80"/>
      <c r="G10" s="80"/>
      <c r="H10" s="81" t="s">
        <v>16</v>
      </c>
    </row>
    <row r="11" spans="1:10" s="5" customFormat="1" ht="15" customHeight="1" x14ac:dyDescent="0.25">
      <c r="A11" s="79"/>
      <c r="B11" s="80"/>
      <c r="C11" s="80"/>
      <c r="D11" s="80"/>
      <c r="E11" s="80"/>
      <c r="F11" s="80"/>
      <c r="G11" s="80"/>
      <c r="H11" s="81"/>
    </row>
    <row r="12" spans="1:10" s="5" customFormat="1" ht="35.25" customHeight="1" x14ac:dyDescent="0.25">
      <c r="A12" s="68"/>
      <c r="B12" s="69"/>
      <c r="C12" s="69"/>
      <c r="D12" s="69"/>
      <c r="E12" s="69"/>
      <c r="F12" s="69"/>
      <c r="G12" s="69"/>
      <c r="H12" s="70"/>
    </row>
    <row r="13" spans="1:10" ht="15.75" x14ac:dyDescent="0.25">
      <c r="A13" s="6">
        <v>1</v>
      </c>
      <c r="B13" s="71" t="s">
        <v>216</v>
      </c>
      <c r="C13" s="72"/>
      <c r="D13" s="72"/>
      <c r="E13" s="72"/>
      <c r="F13" s="72"/>
      <c r="G13" s="73"/>
      <c r="H13" s="7">
        <f>Torpaqlama!J15</f>
        <v>0</v>
      </c>
    </row>
    <row r="14" spans="1:10" ht="15.75" x14ac:dyDescent="0.25">
      <c r="A14" s="6">
        <v>2</v>
      </c>
      <c r="B14" s="71" t="s">
        <v>211</v>
      </c>
      <c r="C14" s="72"/>
      <c r="D14" s="72"/>
      <c r="E14" s="72"/>
      <c r="F14" s="72"/>
      <c r="G14" s="73"/>
      <c r="H14" s="7">
        <f>Rabitə!J28</f>
        <v>0</v>
      </c>
    </row>
    <row r="15" spans="1:10" ht="15.75" x14ac:dyDescent="0.25">
      <c r="A15" s="6">
        <v>3</v>
      </c>
      <c r="B15" s="71" t="s">
        <v>274</v>
      </c>
      <c r="C15" s="72"/>
      <c r="D15" s="72"/>
      <c r="E15" s="72"/>
      <c r="F15" s="72"/>
      <c r="G15" s="73"/>
      <c r="H15" s="7">
        <f>Videonəzarərt!J27</f>
        <v>0</v>
      </c>
    </row>
    <row r="16" spans="1:10" ht="15.75" x14ac:dyDescent="0.25">
      <c r="A16" s="6">
        <v>5</v>
      </c>
      <c r="B16" s="71" t="s">
        <v>272</v>
      </c>
      <c r="C16" s="72"/>
      <c r="D16" s="72"/>
      <c r="E16" s="72"/>
      <c r="F16" s="72"/>
      <c r="G16" s="73"/>
      <c r="H16" s="7">
        <f>YS!J24</f>
        <v>0</v>
      </c>
    </row>
    <row r="17" spans="1:16" ht="15.75" x14ac:dyDescent="0.25">
      <c r="A17" s="6">
        <v>6</v>
      </c>
      <c r="B17" s="71" t="s">
        <v>221</v>
      </c>
      <c r="C17" s="72"/>
      <c r="D17" s="72"/>
      <c r="E17" s="72"/>
      <c r="F17" s="72"/>
      <c r="G17" s="73"/>
      <c r="H17" s="7">
        <f>'Kartlı keçid'!J14</f>
        <v>0</v>
      </c>
    </row>
    <row r="18" spans="1:16" ht="15.75" x14ac:dyDescent="0.25">
      <c r="A18" s="66" t="s">
        <v>14</v>
      </c>
      <c r="B18" s="66"/>
      <c r="C18" s="66"/>
      <c r="D18" s="66"/>
      <c r="E18" s="66"/>
      <c r="F18" s="66"/>
      <c r="G18" s="66"/>
      <c r="H18" s="8">
        <f>SUM(H13:H17)</f>
        <v>0</v>
      </c>
    </row>
    <row r="19" spans="1:16" ht="15.75" x14ac:dyDescent="0.25">
      <c r="A19" s="67" t="s">
        <v>10</v>
      </c>
      <c r="B19" s="67"/>
      <c r="C19" s="67"/>
      <c r="D19" s="67"/>
      <c r="E19" s="67"/>
      <c r="F19" s="67"/>
      <c r="G19" s="67"/>
      <c r="H19" s="8">
        <f>H18*18%</f>
        <v>0</v>
      </c>
    </row>
    <row r="25" spans="1:16" x14ac:dyDescent="0.2">
      <c r="I25" s="11"/>
      <c r="J25" s="9"/>
      <c r="K25" s="9"/>
      <c r="L25" s="9"/>
      <c r="M25" s="9"/>
      <c r="N25" s="9"/>
      <c r="O25" s="9"/>
      <c r="P25" s="9"/>
    </row>
    <row r="26" spans="1:16" x14ac:dyDescent="0.2">
      <c r="I26" s="11"/>
      <c r="J26" s="9"/>
      <c r="K26" s="9"/>
      <c r="L26" s="9"/>
      <c r="M26" s="9"/>
      <c r="N26" s="9"/>
      <c r="O26" s="9"/>
      <c r="P26" s="9"/>
    </row>
    <row r="27" spans="1:16" x14ac:dyDescent="0.2">
      <c r="I27" s="11"/>
      <c r="J27" s="9"/>
      <c r="K27" s="9"/>
      <c r="L27" s="9"/>
      <c r="M27" s="9"/>
      <c r="N27" s="9"/>
      <c r="O27" s="9"/>
      <c r="P27" s="9"/>
    </row>
    <row r="28" spans="1:16" x14ac:dyDescent="0.2">
      <c r="I28" s="11"/>
      <c r="J28" s="9"/>
      <c r="K28" s="9"/>
      <c r="L28" s="9"/>
      <c r="M28" s="9"/>
      <c r="N28" s="9"/>
      <c r="O28" s="9"/>
      <c r="P28" s="9"/>
    </row>
    <row r="29" spans="1:16" x14ac:dyDescent="0.2">
      <c r="I29" s="11"/>
      <c r="J29" s="9"/>
      <c r="K29" s="9"/>
      <c r="L29" s="9"/>
      <c r="M29" s="9"/>
      <c r="N29" s="9"/>
      <c r="O29" s="9"/>
      <c r="P29" s="9"/>
    </row>
    <row r="30" spans="1:16" x14ac:dyDescent="0.2">
      <c r="I30" s="11"/>
      <c r="J30" s="9"/>
      <c r="K30" s="9"/>
      <c r="L30" s="9"/>
      <c r="M30" s="9"/>
      <c r="N30" s="9"/>
      <c r="O30" s="9"/>
      <c r="P30" s="9"/>
    </row>
    <row r="31" spans="1:16" x14ac:dyDescent="0.2">
      <c r="I31" s="11"/>
      <c r="J31" s="9"/>
      <c r="K31" s="9"/>
      <c r="L31" s="9"/>
      <c r="M31" s="9"/>
      <c r="N31" s="9"/>
      <c r="O31" s="9"/>
      <c r="P31" s="9"/>
    </row>
    <row r="32" spans="1:16" x14ac:dyDescent="0.2">
      <c r="I32" s="11"/>
      <c r="J32" s="9"/>
      <c r="K32" s="9"/>
      <c r="L32" s="9"/>
      <c r="M32" s="9"/>
      <c r="N32" s="9"/>
      <c r="O32" s="9"/>
      <c r="P32" s="9"/>
    </row>
    <row r="33" spans="9:16" x14ac:dyDescent="0.2">
      <c r="I33" s="11"/>
      <c r="J33" s="9"/>
      <c r="K33" s="9"/>
      <c r="L33" s="9"/>
      <c r="M33" s="9"/>
      <c r="N33" s="9"/>
      <c r="O33" s="9"/>
      <c r="P33" s="9"/>
    </row>
    <row r="34" spans="9:16" x14ac:dyDescent="0.2">
      <c r="I34" s="11"/>
      <c r="J34" s="9"/>
      <c r="K34" s="9"/>
      <c r="L34" s="9"/>
      <c r="M34" s="9"/>
      <c r="N34" s="9"/>
      <c r="O34" s="9"/>
      <c r="P34" s="9"/>
    </row>
  </sheetData>
  <protectedRanges>
    <protectedRange password="CF62" sqref="G13:G17" name="Aralık1_4_1_1"/>
  </protectedRanges>
  <mergeCells count="20">
    <mergeCell ref="A6:H6"/>
    <mergeCell ref="A1:H1"/>
    <mergeCell ref="A2:H2"/>
    <mergeCell ref="A3:H3"/>
    <mergeCell ref="A4:H4"/>
    <mergeCell ref="A5:H5"/>
    <mergeCell ref="A7:H7"/>
    <mergeCell ref="A8:H8"/>
    <mergeCell ref="A9:H9"/>
    <mergeCell ref="A10:A11"/>
    <mergeCell ref="B10:G11"/>
    <mergeCell ref="H10:H11"/>
    <mergeCell ref="A18:G18"/>
    <mergeCell ref="A19:G19"/>
    <mergeCell ref="A12:H12"/>
    <mergeCell ref="B13:G13"/>
    <mergeCell ref="B14:G14"/>
    <mergeCell ref="B15:G15"/>
    <mergeCell ref="B16:G16"/>
    <mergeCell ref="B17:G17"/>
  </mergeCells>
  <pageMargins left="0.7" right="0.7" top="0.75" bottom="0.75" header="0.3" footer="0.3"/>
  <pageSetup paperSize="9" scale="8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08"/>
  <sheetViews>
    <sheetView topLeftCell="A43" zoomScale="80" zoomScaleNormal="80" workbookViewId="0">
      <selection activeCell="E15" sqref="E15"/>
    </sheetView>
  </sheetViews>
  <sheetFormatPr defaultColWidth="9.140625" defaultRowHeight="15" x14ac:dyDescent="0.25"/>
  <cols>
    <col min="1" max="1" width="3.85546875" style="14" customWidth="1"/>
    <col min="2" max="2" width="86.140625" style="13" bestFit="1" customWidth="1"/>
    <col min="3" max="3" width="31.28515625" style="13" customWidth="1"/>
    <col min="4" max="5" width="10.7109375" style="13" customWidth="1"/>
    <col min="6" max="7" width="11.5703125" style="13" customWidth="1"/>
    <col min="8" max="8" width="12.7109375" style="13" customWidth="1"/>
    <col min="9" max="10" width="10.7109375" style="13" customWidth="1"/>
    <col min="11" max="16384" width="9.140625" style="13"/>
  </cols>
  <sheetData>
    <row r="1" spans="1:10" ht="22.5" customHeight="1" x14ac:dyDescent="0.25">
      <c r="A1" s="102" t="s">
        <v>0</v>
      </c>
      <c r="B1" s="91" t="s">
        <v>1</v>
      </c>
      <c r="C1" s="91" t="s">
        <v>2</v>
      </c>
      <c r="D1" s="91" t="s">
        <v>3</v>
      </c>
      <c r="E1" s="91" t="s">
        <v>4</v>
      </c>
      <c r="F1" s="89" t="s">
        <v>5</v>
      </c>
      <c r="G1" s="90"/>
      <c r="H1" s="89" t="s">
        <v>6</v>
      </c>
      <c r="I1" s="90"/>
      <c r="J1" s="91" t="s">
        <v>16</v>
      </c>
    </row>
    <row r="2" spans="1:10" ht="27" customHeight="1" x14ac:dyDescent="0.25">
      <c r="A2" s="103"/>
      <c r="B2" s="92"/>
      <c r="C2" s="92"/>
      <c r="D2" s="92"/>
      <c r="E2" s="92"/>
      <c r="F2" s="1" t="s">
        <v>17</v>
      </c>
      <c r="G2" s="1" t="s">
        <v>18</v>
      </c>
      <c r="H2" s="1" t="s">
        <v>17</v>
      </c>
      <c r="I2" s="1" t="s">
        <v>18</v>
      </c>
      <c r="J2" s="92"/>
    </row>
    <row r="3" spans="1:10" x14ac:dyDescent="0.25">
      <c r="A3" s="93"/>
      <c r="B3" s="94"/>
      <c r="C3" s="94"/>
      <c r="D3" s="94"/>
      <c r="E3" s="94"/>
      <c r="F3" s="94"/>
      <c r="G3" s="94"/>
      <c r="H3" s="94"/>
      <c r="I3" s="94"/>
      <c r="J3" s="95"/>
    </row>
    <row r="4" spans="1:10" x14ac:dyDescent="0.25">
      <c r="A4" s="96"/>
      <c r="B4" s="97"/>
      <c r="C4" s="97"/>
      <c r="D4" s="97"/>
      <c r="E4" s="97"/>
      <c r="F4" s="97"/>
      <c r="G4" s="97"/>
      <c r="H4" s="97"/>
      <c r="I4" s="97"/>
      <c r="J4" s="98"/>
    </row>
    <row r="5" spans="1:10" ht="15.75" x14ac:dyDescent="0.25">
      <c r="A5" s="99" t="s">
        <v>201</v>
      </c>
      <c r="B5" s="100"/>
      <c r="C5" s="100"/>
      <c r="D5" s="100"/>
      <c r="E5" s="100"/>
      <c r="F5" s="100"/>
      <c r="G5" s="100"/>
      <c r="H5" s="100"/>
      <c r="I5" s="100"/>
      <c r="J5" s="101"/>
    </row>
    <row r="6" spans="1:10" ht="15" customHeight="1" x14ac:dyDescent="0.25">
      <c r="A6" s="12"/>
      <c r="B6" s="17" t="s">
        <v>20</v>
      </c>
      <c r="C6" s="15"/>
      <c r="D6" s="16"/>
      <c r="E6" s="16"/>
      <c r="F6" s="12"/>
      <c r="G6" s="12"/>
      <c r="H6" s="12"/>
      <c r="I6" s="12"/>
      <c r="J6" s="12"/>
    </row>
    <row r="7" spans="1:10" x14ac:dyDescent="0.25">
      <c r="A7" s="12"/>
      <c r="B7" s="17" t="s">
        <v>21</v>
      </c>
      <c r="C7" s="15"/>
      <c r="D7" s="16"/>
      <c r="E7" s="16"/>
      <c r="F7" s="12"/>
      <c r="G7" s="12"/>
      <c r="H7" s="12"/>
      <c r="I7" s="12"/>
      <c r="J7" s="12"/>
    </row>
    <row r="8" spans="1:10" x14ac:dyDescent="0.25">
      <c r="A8" s="12">
        <v>1</v>
      </c>
      <c r="B8" s="17" t="s">
        <v>22</v>
      </c>
      <c r="C8" s="26" t="s">
        <v>23</v>
      </c>
      <c r="D8" s="16" t="s">
        <v>15</v>
      </c>
      <c r="E8" s="16">
        <v>2</v>
      </c>
      <c r="F8" s="12">
        <v>0</v>
      </c>
      <c r="G8" s="12">
        <f t="shared" ref="G8:G23" si="0">F8*E8</f>
        <v>0</v>
      </c>
      <c r="H8" s="12">
        <f t="shared" ref="H8:H23" si="1">F8*30%</f>
        <v>0</v>
      </c>
      <c r="I8" s="12">
        <f t="shared" ref="I8:I23" si="2">H8*E8</f>
        <v>0</v>
      </c>
      <c r="J8" s="12">
        <f t="shared" ref="J8:J23" si="3">I8+G8</f>
        <v>0</v>
      </c>
    </row>
    <row r="9" spans="1:10" x14ac:dyDescent="0.25">
      <c r="A9" s="12">
        <v>2</v>
      </c>
      <c r="B9" s="17" t="s">
        <v>25</v>
      </c>
      <c r="C9" s="26" t="s">
        <v>23</v>
      </c>
      <c r="D9" s="16" t="s">
        <v>15</v>
      </c>
      <c r="E9" s="16">
        <v>1</v>
      </c>
      <c r="F9" s="12">
        <v>0</v>
      </c>
      <c r="G9" s="12">
        <f t="shared" si="0"/>
        <v>0</v>
      </c>
      <c r="H9" s="12">
        <f t="shared" si="1"/>
        <v>0</v>
      </c>
      <c r="I9" s="12">
        <f t="shared" si="2"/>
        <v>0</v>
      </c>
      <c r="J9" s="12">
        <f t="shared" si="3"/>
        <v>0</v>
      </c>
    </row>
    <row r="10" spans="1:10" x14ac:dyDescent="0.25">
      <c r="A10" s="12">
        <v>3</v>
      </c>
      <c r="B10" s="24" t="s">
        <v>24</v>
      </c>
      <c r="C10" s="15"/>
      <c r="D10" s="16" t="s">
        <v>15</v>
      </c>
      <c r="E10" s="16">
        <v>10</v>
      </c>
      <c r="F10" s="12">
        <v>0</v>
      </c>
      <c r="G10" s="12">
        <f t="shared" si="0"/>
        <v>0</v>
      </c>
      <c r="H10" s="12">
        <f t="shared" si="1"/>
        <v>0</v>
      </c>
      <c r="I10" s="12">
        <f t="shared" si="2"/>
        <v>0</v>
      </c>
      <c r="J10" s="12">
        <f t="shared" si="3"/>
        <v>0</v>
      </c>
    </row>
    <row r="11" spans="1:10" x14ac:dyDescent="0.25">
      <c r="A11" s="12">
        <v>4</v>
      </c>
      <c r="B11" s="24" t="s">
        <v>26</v>
      </c>
      <c r="C11" s="15"/>
      <c r="D11" s="16" t="s">
        <v>15</v>
      </c>
      <c r="E11" s="16">
        <v>25</v>
      </c>
      <c r="F11" s="12">
        <v>0</v>
      </c>
      <c r="G11" s="12">
        <v>0</v>
      </c>
      <c r="H11" s="12">
        <f t="shared" si="1"/>
        <v>0</v>
      </c>
      <c r="I11" s="12">
        <v>0</v>
      </c>
      <c r="J11" s="12">
        <v>0</v>
      </c>
    </row>
    <row r="12" spans="1:10" x14ac:dyDescent="0.25">
      <c r="A12" s="12">
        <v>5</v>
      </c>
      <c r="B12" s="25" t="s">
        <v>27</v>
      </c>
      <c r="C12" s="15"/>
      <c r="D12" s="16" t="s">
        <v>15</v>
      </c>
      <c r="E12" s="16">
        <v>7</v>
      </c>
      <c r="F12" s="12">
        <v>0</v>
      </c>
      <c r="G12" s="12">
        <v>0</v>
      </c>
      <c r="H12" s="12">
        <f t="shared" si="1"/>
        <v>0</v>
      </c>
      <c r="I12" s="12">
        <v>0</v>
      </c>
      <c r="J12" s="12">
        <v>0</v>
      </c>
    </row>
    <row r="13" spans="1:10" x14ac:dyDescent="0.25">
      <c r="A13" s="12">
        <v>6</v>
      </c>
      <c r="B13" s="24" t="s">
        <v>28</v>
      </c>
      <c r="C13" s="15"/>
      <c r="D13" s="16" t="s">
        <v>15</v>
      </c>
      <c r="E13" s="16">
        <v>2</v>
      </c>
      <c r="F13" s="12">
        <v>0</v>
      </c>
      <c r="G13" s="12">
        <v>0</v>
      </c>
      <c r="H13" s="12">
        <f t="shared" ref="H13:H14" si="4">F13*30%</f>
        <v>0</v>
      </c>
      <c r="I13" s="12">
        <v>0</v>
      </c>
      <c r="J13" s="12">
        <v>0</v>
      </c>
    </row>
    <row r="14" spans="1:10" x14ac:dyDescent="0.25">
      <c r="A14" s="12">
        <v>7</v>
      </c>
      <c r="B14" s="24" t="s">
        <v>29</v>
      </c>
      <c r="C14" s="15"/>
      <c r="D14" s="16" t="s">
        <v>15</v>
      </c>
      <c r="E14" s="16">
        <v>5</v>
      </c>
      <c r="F14" s="12">
        <v>0</v>
      </c>
      <c r="G14" s="12">
        <v>0</v>
      </c>
      <c r="H14" s="12">
        <f t="shared" si="4"/>
        <v>0</v>
      </c>
      <c r="I14" s="12">
        <v>0</v>
      </c>
      <c r="J14" s="12">
        <v>0</v>
      </c>
    </row>
    <row r="15" spans="1:10" x14ac:dyDescent="0.25">
      <c r="A15" s="12">
        <v>8</v>
      </c>
      <c r="B15" s="24" t="s">
        <v>30</v>
      </c>
      <c r="C15" s="15"/>
      <c r="D15" s="16" t="s">
        <v>15</v>
      </c>
      <c r="E15" s="16">
        <f>21+88</f>
        <v>109</v>
      </c>
      <c r="F15" s="12">
        <v>0</v>
      </c>
      <c r="G15" s="12">
        <v>0</v>
      </c>
      <c r="H15" s="12">
        <f t="shared" ref="H15:H16" si="5">F15*30%</f>
        <v>0</v>
      </c>
      <c r="I15" s="12">
        <v>0</v>
      </c>
      <c r="J15" s="12">
        <v>0</v>
      </c>
    </row>
    <row r="16" spans="1:10" x14ac:dyDescent="0.25">
      <c r="A16" s="12">
        <v>9</v>
      </c>
      <c r="B16" s="24" t="s">
        <v>31</v>
      </c>
      <c r="C16" s="15"/>
      <c r="D16" s="16" t="s">
        <v>15</v>
      </c>
      <c r="E16" s="16">
        <v>14</v>
      </c>
      <c r="F16" s="12">
        <v>0</v>
      </c>
      <c r="G16" s="12">
        <v>0</v>
      </c>
      <c r="H16" s="12">
        <f t="shared" si="5"/>
        <v>0</v>
      </c>
      <c r="I16" s="12">
        <v>0</v>
      </c>
      <c r="J16" s="12">
        <v>0</v>
      </c>
    </row>
    <row r="17" spans="1:10" ht="15" customHeight="1" x14ac:dyDescent="0.25">
      <c r="A17" s="12">
        <v>10</v>
      </c>
      <c r="B17" s="24" t="s">
        <v>32</v>
      </c>
      <c r="C17" s="15"/>
      <c r="D17" s="16" t="s">
        <v>15</v>
      </c>
      <c r="E17" s="16">
        <v>7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</row>
    <row r="18" spans="1:10" ht="15" customHeight="1" x14ac:dyDescent="0.25">
      <c r="A18" s="12"/>
      <c r="B18" s="24" t="s">
        <v>33</v>
      </c>
      <c r="C18" s="15"/>
      <c r="D18" s="18"/>
      <c r="E18" s="16"/>
      <c r="F18" s="12"/>
      <c r="G18" s="12"/>
      <c r="H18" s="12"/>
      <c r="I18" s="12"/>
      <c r="J18" s="12"/>
    </row>
    <row r="19" spans="1:10" ht="15" customHeight="1" x14ac:dyDescent="0.25">
      <c r="A19" s="12">
        <v>1</v>
      </c>
      <c r="B19" s="24" t="s">
        <v>34</v>
      </c>
      <c r="C19" s="15" t="s">
        <v>37</v>
      </c>
      <c r="D19" s="16" t="s">
        <v>19</v>
      </c>
      <c r="E19" s="16">
        <f>6.8+199.4</f>
        <v>206.20000000000002</v>
      </c>
      <c r="F19" s="12">
        <v>0</v>
      </c>
      <c r="G19" s="12">
        <f t="shared" si="0"/>
        <v>0</v>
      </c>
      <c r="H19" s="12">
        <f t="shared" si="1"/>
        <v>0</v>
      </c>
      <c r="I19" s="12">
        <f t="shared" si="2"/>
        <v>0</v>
      </c>
      <c r="J19" s="12">
        <f t="shared" si="3"/>
        <v>0</v>
      </c>
    </row>
    <row r="20" spans="1:10" x14ac:dyDescent="0.25">
      <c r="A20" s="12">
        <v>2</v>
      </c>
      <c r="B20" s="24" t="s">
        <v>35</v>
      </c>
      <c r="C20" s="15" t="s">
        <v>37</v>
      </c>
      <c r="D20" s="16" t="s">
        <v>19</v>
      </c>
      <c r="E20" s="16">
        <f>135+7.68+33.4+28</f>
        <v>204.08</v>
      </c>
      <c r="F20" s="12">
        <v>0</v>
      </c>
      <c r="G20" s="12">
        <f t="shared" si="0"/>
        <v>0</v>
      </c>
      <c r="H20" s="12">
        <f t="shared" si="1"/>
        <v>0</v>
      </c>
      <c r="I20" s="12">
        <f t="shared" si="2"/>
        <v>0</v>
      </c>
      <c r="J20" s="12">
        <f t="shared" si="3"/>
        <v>0</v>
      </c>
    </row>
    <row r="21" spans="1:10" ht="15" customHeight="1" x14ac:dyDescent="0.25">
      <c r="A21" s="12">
        <v>3</v>
      </c>
      <c r="B21" s="24" t="s">
        <v>50</v>
      </c>
      <c r="C21" s="15" t="s">
        <v>37</v>
      </c>
      <c r="D21" s="16" t="s">
        <v>19</v>
      </c>
      <c r="E21" s="16">
        <f>7.68+10.24+10.24+79.8</f>
        <v>107.96000000000001</v>
      </c>
      <c r="F21" s="12">
        <v>0</v>
      </c>
      <c r="G21" s="12">
        <f t="shared" ref="G21" si="6">F21*E21</f>
        <v>0</v>
      </c>
      <c r="H21" s="12">
        <f t="shared" ref="H21" si="7">F21*30%</f>
        <v>0</v>
      </c>
      <c r="I21" s="12">
        <f t="shared" ref="I21" si="8">H21*E21</f>
        <v>0</v>
      </c>
      <c r="J21" s="12">
        <f t="shared" ref="J21" si="9">I21+G21</f>
        <v>0</v>
      </c>
    </row>
    <row r="22" spans="1:10" x14ac:dyDescent="0.25">
      <c r="A22" s="12">
        <v>4</v>
      </c>
      <c r="B22" s="24" t="s">
        <v>51</v>
      </c>
      <c r="C22" s="15" t="s">
        <v>37</v>
      </c>
      <c r="D22" s="16" t="s">
        <v>19</v>
      </c>
      <c r="E22" s="16">
        <f>10.8+10.24+10.24+15.36+169.2</f>
        <v>215.83999999999997</v>
      </c>
      <c r="F22" s="12">
        <v>0</v>
      </c>
      <c r="G22" s="12">
        <f t="shared" ref="G22" si="10">F22*E22</f>
        <v>0</v>
      </c>
      <c r="H22" s="12">
        <f t="shared" ref="H22" si="11">F22*30%</f>
        <v>0</v>
      </c>
      <c r="I22" s="12">
        <f t="shared" ref="I22" si="12">H22*E22</f>
        <v>0</v>
      </c>
      <c r="J22" s="12">
        <f t="shared" ref="J22" si="13">I22+G22</f>
        <v>0</v>
      </c>
    </row>
    <row r="23" spans="1:10" ht="15" customHeight="1" x14ac:dyDescent="0.25">
      <c r="A23" s="12">
        <v>5</v>
      </c>
      <c r="B23" s="24" t="s">
        <v>36</v>
      </c>
      <c r="C23" s="15" t="s">
        <v>37</v>
      </c>
      <c r="D23" s="16" t="s">
        <v>19</v>
      </c>
      <c r="E23" s="16">
        <f>123+39.7+48.7+52.6+25.8+7.68+109</f>
        <v>406.48</v>
      </c>
      <c r="F23" s="12">
        <v>0</v>
      </c>
      <c r="G23" s="12">
        <f t="shared" si="0"/>
        <v>0</v>
      </c>
      <c r="H23" s="12">
        <f t="shared" si="1"/>
        <v>0</v>
      </c>
      <c r="I23" s="12">
        <f t="shared" si="2"/>
        <v>0</v>
      </c>
      <c r="J23" s="12">
        <f t="shared" si="3"/>
        <v>0</v>
      </c>
    </row>
    <row r="24" spans="1:10" ht="15" customHeight="1" x14ac:dyDescent="0.25">
      <c r="A24" s="12">
        <v>6</v>
      </c>
      <c r="B24" s="24" t="s">
        <v>52</v>
      </c>
      <c r="C24" s="15" t="s">
        <v>37</v>
      </c>
      <c r="D24" s="16" t="s">
        <v>19</v>
      </c>
      <c r="E24" s="16">
        <f>64.8+65.8+68.8+45.8+93.6+46.2+110</f>
        <v>494.99999999999994</v>
      </c>
      <c r="F24" s="12">
        <v>0</v>
      </c>
      <c r="G24" s="12">
        <f t="shared" ref="G24" si="14">F24*E24</f>
        <v>0</v>
      </c>
      <c r="H24" s="12">
        <f t="shared" ref="H24" si="15">F24*30%</f>
        <v>0</v>
      </c>
      <c r="I24" s="12">
        <f t="shared" ref="I24" si="16">H24*E24</f>
        <v>0</v>
      </c>
      <c r="J24" s="12">
        <f t="shared" ref="J24" si="17">I24+G24</f>
        <v>0</v>
      </c>
    </row>
    <row r="25" spans="1:10" ht="15" customHeight="1" x14ac:dyDescent="0.25">
      <c r="A25" s="12">
        <v>7</v>
      </c>
      <c r="B25" s="24" t="s">
        <v>53</v>
      </c>
      <c r="C25" s="15" t="s">
        <v>37</v>
      </c>
      <c r="D25" s="16" t="s">
        <v>19</v>
      </c>
      <c r="E25" s="16">
        <f>43.2+138.4+169.8+37.8+79.6+7.68+40+105</f>
        <v>621.48</v>
      </c>
      <c r="F25" s="12">
        <v>0</v>
      </c>
      <c r="G25" s="12">
        <f t="shared" ref="G25:G29" si="18">F25*E25</f>
        <v>0</v>
      </c>
      <c r="H25" s="12">
        <f t="shared" ref="H25:H29" si="19">F25*30%</f>
        <v>0</v>
      </c>
      <c r="I25" s="12">
        <f t="shared" ref="I25:I29" si="20">H25*E25</f>
        <v>0</v>
      </c>
      <c r="J25" s="12">
        <f t="shared" ref="J25:J29" si="21">I25+G25</f>
        <v>0</v>
      </c>
    </row>
    <row r="26" spans="1:10" ht="15" customHeight="1" x14ac:dyDescent="0.25">
      <c r="A26" s="12">
        <v>8</v>
      </c>
      <c r="B26" s="24" t="s">
        <v>54</v>
      </c>
      <c r="C26" s="15" t="s">
        <v>37</v>
      </c>
      <c r="D26" s="16" t="s">
        <v>19</v>
      </c>
      <c r="E26" s="16">
        <f>98.2+97.3+116.4+85.8+87.6+37.08+18.6+36.3</f>
        <v>577.28</v>
      </c>
      <c r="F26" s="12">
        <v>0</v>
      </c>
      <c r="G26" s="12">
        <f t="shared" si="18"/>
        <v>0</v>
      </c>
      <c r="H26" s="12">
        <f t="shared" si="19"/>
        <v>0</v>
      </c>
      <c r="I26" s="12">
        <f t="shared" si="20"/>
        <v>0</v>
      </c>
      <c r="J26" s="12">
        <f t="shared" si="21"/>
        <v>0</v>
      </c>
    </row>
    <row r="27" spans="1:10" ht="15" customHeight="1" x14ac:dyDescent="0.25">
      <c r="A27" s="12">
        <v>9</v>
      </c>
      <c r="B27" s="24" t="s">
        <v>55</v>
      </c>
      <c r="C27" s="15" t="s">
        <v>37</v>
      </c>
      <c r="D27" s="16" t="s">
        <v>19</v>
      </c>
      <c r="E27" s="16">
        <f>134.7+178.5+157.6+137.8+142.8+97+45.8+94</f>
        <v>988.19999999999982</v>
      </c>
      <c r="F27" s="12">
        <v>0</v>
      </c>
      <c r="G27" s="12">
        <f t="shared" si="18"/>
        <v>0</v>
      </c>
      <c r="H27" s="12">
        <f t="shared" si="19"/>
        <v>0</v>
      </c>
      <c r="I27" s="12">
        <f t="shared" si="20"/>
        <v>0</v>
      </c>
      <c r="J27" s="12">
        <f t="shared" si="21"/>
        <v>0</v>
      </c>
    </row>
    <row r="28" spans="1:10" x14ac:dyDescent="0.25">
      <c r="A28" s="12">
        <v>10</v>
      </c>
      <c r="B28" s="24" t="s">
        <v>56</v>
      </c>
      <c r="C28" s="15" t="s">
        <v>37</v>
      </c>
      <c r="D28" s="16" t="s">
        <v>19</v>
      </c>
      <c r="E28" s="16">
        <f>167.6+79.6+87.4+48.8+190+54.28+80</f>
        <v>707.68000000000006</v>
      </c>
      <c r="F28" s="12">
        <v>0</v>
      </c>
      <c r="G28" s="12">
        <f t="shared" si="18"/>
        <v>0</v>
      </c>
      <c r="H28" s="12">
        <f t="shared" si="19"/>
        <v>0</v>
      </c>
      <c r="I28" s="12">
        <f t="shared" si="20"/>
        <v>0</v>
      </c>
      <c r="J28" s="12">
        <f t="shared" si="21"/>
        <v>0</v>
      </c>
    </row>
    <row r="29" spans="1:10" x14ac:dyDescent="0.25">
      <c r="A29" s="12">
        <v>11</v>
      </c>
      <c r="B29" s="24" t="s">
        <v>57</v>
      </c>
      <c r="C29" s="15" t="s">
        <v>37</v>
      </c>
      <c r="D29" s="16" t="s">
        <v>19</v>
      </c>
      <c r="E29" s="16">
        <f>236.5+703.5+728.4+535.6+475.4+246+197.3+15</f>
        <v>3137.7000000000003</v>
      </c>
      <c r="F29" s="12">
        <v>0</v>
      </c>
      <c r="G29" s="12">
        <f t="shared" si="18"/>
        <v>0</v>
      </c>
      <c r="H29" s="12">
        <f t="shared" si="19"/>
        <v>0</v>
      </c>
      <c r="I29" s="12">
        <f t="shared" si="20"/>
        <v>0</v>
      </c>
      <c r="J29" s="12">
        <f t="shared" si="21"/>
        <v>0</v>
      </c>
    </row>
    <row r="30" spans="1:10" x14ac:dyDescent="0.25">
      <c r="A30" s="12">
        <v>12</v>
      </c>
      <c r="B30" s="24" t="s">
        <v>141</v>
      </c>
      <c r="C30" s="15" t="s">
        <v>43</v>
      </c>
      <c r="D30" s="16" t="s">
        <v>19</v>
      </c>
      <c r="E30" s="16">
        <v>199.4</v>
      </c>
      <c r="F30" s="12">
        <v>0</v>
      </c>
      <c r="G30" s="12">
        <f t="shared" ref="G30:G33" si="22">F30*E30</f>
        <v>0</v>
      </c>
      <c r="H30" s="12">
        <f t="shared" ref="H30:H33" si="23">F30*30%</f>
        <v>0</v>
      </c>
      <c r="I30" s="12">
        <f t="shared" ref="I30:I33" si="24">H30*E30</f>
        <v>0</v>
      </c>
      <c r="J30" s="12">
        <f t="shared" ref="J30:J33" si="25">I30+G30</f>
        <v>0</v>
      </c>
    </row>
    <row r="31" spans="1:10" x14ac:dyDescent="0.25">
      <c r="A31" s="12">
        <v>13</v>
      </c>
      <c r="B31" s="24" t="s">
        <v>142</v>
      </c>
      <c r="C31" s="15" t="s">
        <v>43</v>
      </c>
      <c r="D31" s="16" t="s">
        <v>19</v>
      </c>
      <c r="E31" s="16">
        <v>28</v>
      </c>
      <c r="F31" s="12">
        <v>0</v>
      </c>
      <c r="G31" s="12">
        <f t="shared" si="22"/>
        <v>0</v>
      </c>
      <c r="H31" s="12">
        <f t="shared" si="23"/>
        <v>0</v>
      </c>
      <c r="I31" s="12">
        <f t="shared" si="24"/>
        <v>0</v>
      </c>
      <c r="J31" s="12">
        <f t="shared" si="25"/>
        <v>0</v>
      </c>
    </row>
    <row r="32" spans="1:10" x14ac:dyDescent="0.25">
      <c r="A32" s="12">
        <v>14</v>
      </c>
      <c r="B32" s="24" t="s">
        <v>58</v>
      </c>
      <c r="C32" s="15" t="s">
        <v>43</v>
      </c>
      <c r="D32" s="16" t="s">
        <v>19</v>
      </c>
      <c r="E32" s="16">
        <v>79.8</v>
      </c>
      <c r="F32" s="12">
        <v>0</v>
      </c>
      <c r="G32" s="12">
        <f t="shared" si="22"/>
        <v>0</v>
      </c>
      <c r="H32" s="12">
        <f t="shared" si="23"/>
        <v>0</v>
      </c>
      <c r="I32" s="12">
        <f t="shared" si="24"/>
        <v>0</v>
      </c>
      <c r="J32" s="12">
        <f t="shared" si="25"/>
        <v>0</v>
      </c>
    </row>
    <row r="33" spans="1:10" x14ac:dyDescent="0.25">
      <c r="A33" s="12">
        <v>15</v>
      </c>
      <c r="B33" s="24" t="s">
        <v>143</v>
      </c>
      <c r="C33" s="15" t="s">
        <v>43</v>
      </c>
      <c r="D33" s="16" t="s">
        <v>19</v>
      </c>
      <c r="E33" s="16">
        <v>169.2</v>
      </c>
      <c r="F33" s="12">
        <v>0</v>
      </c>
      <c r="G33" s="12">
        <f t="shared" si="22"/>
        <v>0</v>
      </c>
      <c r="H33" s="12">
        <f t="shared" si="23"/>
        <v>0</v>
      </c>
      <c r="I33" s="12">
        <f t="shared" si="24"/>
        <v>0</v>
      </c>
      <c r="J33" s="12">
        <f t="shared" si="25"/>
        <v>0</v>
      </c>
    </row>
    <row r="34" spans="1:10" x14ac:dyDescent="0.25">
      <c r="A34" s="12">
        <v>16</v>
      </c>
      <c r="B34" s="24" t="s">
        <v>38</v>
      </c>
      <c r="C34" s="15" t="s">
        <v>43</v>
      </c>
      <c r="D34" s="16" t="s">
        <v>19</v>
      </c>
      <c r="E34" s="16">
        <v>6.8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</row>
    <row r="35" spans="1:10" ht="15" customHeight="1" x14ac:dyDescent="0.25">
      <c r="A35" s="12">
        <v>17</v>
      </c>
      <c r="B35" s="24" t="s">
        <v>39</v>
      </c>
      <c r="C35" s="15" t="s">
        <v>43</v>
      </c>
      <c r="D35" s="16" t="s">
        <v>19</v>
      </c>
      <c r="E35" s="16">
        <f>135+7.68+33.4</f>
        <v>176.08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</row>
    <row r="36" spans="1:10" ht="15" customHeight="1" x14ac:dyDescent="0.25">
      <c r="A36" s="12">
        <v>18</v>
      </c>
      <c r="B36" s="24" t="s">
        <v>58</v>
      </c>
      <c r="C36" s="15" t="s">
        <v>43</v>
      </c>
      <c r="D36" s="16" t="s">
        <v>19</v>
      </c>
      <c r="E36" s="16">
        <f>7.68+10.24+10.24</f>
        <v>28.160000000000004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</row>
    <row r="37" spans="1:10" ht="15" customHeight="1" x14ac:dyDescent="0.25">
      <c r="A37" s="12">
        <v>19</v>
      </c>
      <c r="B37" s="24" t="s">
        <v>59</v>
      </c>
      <c r="C37" s="15" t="s">
        <v>43</v>
      </c>
      <c r="D37" s="16" t="s">
        <v>19</v>
      </c>
      <c r="E37" s="16">
        <f>10.8+10.24+10.24+15.36</f>
        <v>46.64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</row>
    <row r="38" spans="1:10" ht="15" customHeight="1" x14ac:dyDescent="0.25">
      <c r="A38" s="12">
        <v>20</v>
      </c>
      <c r="B38" s="24" t="s">
        <v>41</v>
      </c>
      <c r="C38" s="15" t="s">
        <v>43</v>
      </c>
      <c r="D38" s="16" t="s">
        <v>19</v>
      </c>
      <c r="E38" s="16">
        <f>123+39.7+48.7+52.6+25.8+7.68+109</f>
        <v>406.48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</row>
    <row r="39" spans="1:10" ht="15" customHeight="1" x14ac:dyDescent="0.25">
      <c r="A39" s="12">
        <v>21</v>
      </c>
      <c r="B39" s="24" t="s">
        <v>60</v>
      </c>
      <c r="C39" s="15" t="s">
        <v>43</v>
      </c>
      <c r="D39" s="16" t="s">
        <v>19</v>
      </c>
      <c r="E39" s="16">
        <f>64.8+65.8+68.8+45.8+93.6+46.2+110</f>
        <v>494.99999999999994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</row>
    <row r="40" spans="1:10" x14ac:dyDescent="0.25">
      <c r="A40" s="12">
        <v>22</v>
      </c>
      <c r="B40" s="24" t="s">
        <v>61</v>
      </c>
      <c r="C40" s="15" t="s">
        <v>43</v>
      </c>
      <c r="D40" s="16" t="s">
        <v>19</v>
      </c>
      <c r="E40" s="16">
        <f>43.2+138.4+169.8+37.8+79.6+7.68+40+105</f>
        <v>621.48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</row>
    <row r="41" spans="1:10" x14ac:dyDescent="0.25">
      <c r="A41" s="12">
        <v>23</v>
      </c>
      <c r="B41" s="24" t="s">
        <v>62</v>
      </c>
      <c r="C41" s="15" t="s">
        <v>43</v>
      </c>
      <c r="D41" s="16" t="s">
        <v>19</v>
      </c>
      <c r="E41" s="16">
        <f>98.2+97.3+116.4+85.8+87.6+37.08+18.6+36.3</f>
        <v>577.28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</row>
    <row r="42" spans="1:10" x14ac:dyDescent="0.25">
      <c r="A42" s="12">
        <v>24</v>
      </c>
      <c r="B42" s="24" t="s">
        <v>63</v>
      </c>
      <c r="C42" s="15" t="s">
        <v>43</v>
      </c>
      <c r="D42" s="16" t="s">
        <v>19</v>
      </c>
      <c r="E42" s="16">
        <f>134.7+178.5+157.6+137.8+142.8+97+45.8+94</f>
        <v>988.19999999999982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</row>
    <row r="43" spans="1:10" x14ac:dyDescent="0.25">
      <c r="A43" s="12">
        <v>25</v>
      </c>
      <c r="B43" s="24" t="s">
        <v>64</v>
      </c>
      <c r="C43" s="15" t="s">
        <v>43</v>
      </c>
      <c r="D43" s="16" t="s">
        <v>19</v>
      </c>
      <c r="E43" s="16">
        <f>167.6+79.6+87.4+48.8+190+54.28+80+15</f>
        <v>722.68000000000006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</row>
    <row r="44" spans="1:10" x14ac:dyDescent="0.25">
      <c r="A44" s="12">
        <v>26</v>
      </c>
      <c r="B44" s="24" t="s">
        <v>40</v>
      </c>
      <c r="C44" s="15" t="s">
        <v>43</v>
      </c>
      <c r="D44" s="16" t="s">
        <v>19</v>
      </c>
      <c r="E44" s="16">
        <f>236.5+703.5+728.4+535.6+475.4+246+197.3</f>
        <v>3122.7000000000003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</row>
    <row r="45" spans="1:10" x14ac:dyDescent="0.25">
      <c r="A45" s="12">
        <v>27</v>
      </c>
      <c r="B45" s="24" t="s">
        <v>71</v>
      </c>
      <c r="C45" s="15"/>
      <c r="D45" s="16" t="s">
        <v>15</v>
      </c>
      <c r="E45" s="16">
        <f>81+198+204+150+141+78+62</f>
        <v>914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</row>
    <row r="46" spans="1:10" x14ac:dyDescent="0.25">
      <c r="A46" s="12">
        <v>28</v>
      </c>
      <c r="B46" s="24" t="s">
        <v>72</v>
      </c>
      <c r="C46" s="15"/>
      <c r="D46" s="16" t="s">
        <v>15</v>
      </c>
      <c r="E46" s="16">
        <f>75+39+4</f>
        <v>118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</row>
    <row r="47" spans="1:10" x14ac:dyDescent="0.25">
      <c r="A47" s="12">
        <v>29</v>
      </c>
      <c r="B47" s="24" t="s">
        <v>73</v>
      </c>
      <c r="C47" s="15"/>
      <c r="D47" s="16" t="s">
        <v>15</v>
      </c>
      <c r="E47" s="16">
        <f>8+4+4</f>
        <v>16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</row>
    <row r="48" spans="1:10" x14ac:dyDescent="0.25">
      <c r="A48" s="12">
        <v>30</v>
      </c>
      <c r="B48" s="24" t="s">
        <v>93</v>
      </c>
      <c r="C48" s="15"/>
      <c r="D48" s="16" t="s">
        <v>15</v>
      </c>
      <c r="E48" s="16">
        <f>4+4+4+4</f>
        <v>16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</row>
    <row r="49" spans="1:10" x14ac:dyDescent="0.25">
      <c r="A49" s="12">
        <v>31</v>
      </c>
      <c r="B49" s="24" t="s">
        <v>117</v>
      </c>
      <c r="C49" s="15"/>
      <c r="D49" s="16" t="s">
        <v>15</v>
      </c>
      <c r="E49" s="16">
        <f>4+4+8+4</f>
        <v>20</v>
      </c>
      <c r="F49" s="12"/>
      <c r="G49" s="12"/>
      <c r="H49" s="12"/>
      <c r="I49" s="12"/>
      <c r="J49" s="12"/>
    </row>
    <row r="50" spans="1:10" x14ac:dyDescent="0.25">
      <c r="A50" s="12">
        <v>32</v>
      </c>
      <c r="B50" s="24" t="s">
        <v>94</v>
      </c>
      <c r="C50" s="15"/>
      <c r="D50" s="16" t="s">
        <v>15</v>
      </c>
      <c r="E50" s="16">
        <f>4+4+8+4</f>
        <v>20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</row>
    <row r="51" spans="1:10" x14ac:dyDescent="0.25">
      <c r="A51" s="12">
        <v>33</v>
      </c>
      <c r="B51" s="24" t="s">
        <v>65</v>
      </c>
      <c r="C51" s="15"/>
      <c r="D51" s="16" t="s">
        <v>15</v>
      </c>
      <c r="E51" s="16">
        <f>4+4+4+4+8</f>
        <v>24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</row>
    <row r="52" spans="1:10" x14ac:dyDescent="0.25">
      <c r="A52" s="12">
        <v>34</v>
      </c>
      <c r="B52" s="24" t="s">
        <v>75</v>
      </c>
      <c r="C52" s="15"/>
      <c r="D52" s="16" t="s">
        <v>15</v>
      </c>
      <c r="E52" s="16">
        <v>4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</row>
    <row r="53" spans="1:10" x14ac:dyDescent="0.25">
      <c r="A53" s="12">
        <v>35</v>
      </c>
      <c r="B53" s="24" t="s">
        <v>42</v>
      </c>
      <c r="C53" s="15"/>
      <c r="D53" s="16" t="s">
        <v>15</v>
      </c>
      <c r="E53" s="16">
        <f>4+4</f>
        <v>8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</row>
    <row r="54" spans="1:10" x14ac:dyDescent="0.25">
      <c r="A54" s="12">
        <v>36</v>
      </c>
      <c r="B54" s="24" t="s">
        <v>76</v>
      </c>
      <c r="C54" s="15"/>
      <c r="D54" s="16" t="s">
        <v>15</v>
      </c>
      <c r="E54" s="16">
        <f>27+66+68+50+47+26+18</f>
        <v>302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</row>
    <row r="55" spans="1:10" x14ac:dyDescent="0.25">
      <c r="A55" s="12">
        <v>37</v>
      </c>
      <c r="B55" s="24" t="s">
        <v>77</v>
      </c>
      <c r="C55" s="15"/>
      <c r="D55" s="16" t="s">
        <v>15</v>
      </c>
      <c r="E55" s="16">
        <f>25+13</f>
        <v>38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</row>
    <row r="56" spans="1:10" x14ac:dyDescent="0.25">
      <c r="A56" s="12">
        <v>38</v>
      </c>
      <c r="B56" s="24" t="s">
        <v>44</v>
      </c>
      <c r="C56" s="15"/>
      <c r="D56" s="16" t="s">
        <v>15</v>
      </c>
      <c r="E56" s="16">
        <v>8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</row>
    <row r="57" spans="1:10" x14ac:dyDescent="0.25">
      <c r="A57" s="12">
        <v>39</v>
      </c>
      <c r="B57" s="24" t="s">
        <v>45</v>
      </c>
      <c r="C57" s="15" t="s">
        <v>46</v>
      </c>
      <c r="D57" s="16" t="s">
        <v>15</v>
      </c>
      <c r="E57" s="16">
        <v>3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</row>
    <row r="58" spans="1:10" x14ac:dyDescent="0.25">
      <c r="A58" s="12"/>
      <c r="B58" s="24" t="s">
        <v>47</v>
      </c>
      <c r="C58" s="15"/>
      <c r="D58" s="18"/>
      <c r="E58" s="16"/>
      <c r="F58" s="12"/>
      <c r="G58" s="12"/>
      <c r="H58" s="12"/>
      <c r="I58" s="12"/>
      <c r="J58" s="12"/>
    </row>
    <row r="59" spans="1:10" x14ac:dyDescent="0.25">
      <c r="A59" s="12">
        <v>1</v>
      </c>
      <c r="B59" s="24" t="s">
        <v>48</v>
      </c>
      <c r="C59" s="15" t="s">
        <v>49</v>
      </c>
      <c r="D59" s="16" t="s">
        <v>19</v>
      </c>
      <c r="E59" s="16">
        <f>14.1+7.68+10.24</f>
        <v>32.020000000000003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</row>
    <row r="60" spans="1:10" x14ac:dyDescent="0.25">
      <c r="A60" s="12">
        <v>2</v>
      </c>
      <c r="B60" s="24" t="s">
        <v>101</v>
      </c>
      <c r="C60" s="15" t="s">
        <v>49</v>
      </c>
      <c r="D60" s="16" t="s">
        <v>19</v>
      </c>
      <c r="E60" s="16">
        <f>17.2+10.24+10.24+12</f>
        <v>49.68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</row>
    <row r="61" spans="1:10" x14ac:dyDescent="0.25">
      <c r="A61" s="12">
        <v>3</v>
      </c>
      <c r="B61" s="24" t="s">
        <v>87</v>
      </c>
      <c r="C61" s="15" t="s">
        <v>49</v>
      </c>
      <c r="D61" s="16" t="s">
        <v>19</v>
      </c>
      <c r="E61" s="16">
        <f>2.3+2.1+9.1+3.1+32.8+125</f>
        <v>174.4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</row>
    <row r="62" spans="1:10" x14ac:dyDescent="0.25">
      <c r="A62" s="12">
        <v>4</v>
      </c>
      <c r="B62" s="24" t="s">
        <v>88</v>
      </c>
      <c r="C62" s="15" t="s">
        <v>49</v>
      </c>
      <c r="D62" s="16" t="s">
        <v>19</v>
      </c>
      <c r="E62" s="16">
        <f>35.4+37.7+37.7+17.8+24.4+31.4+33</f>
        <v>217.4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</row>
    <row r="63" spans="1:10" x14ac:dyDescent="0.25">
      <c r="A63" s="12">
        <v>5</v>
      </c>
      <c r="B63" s="24" t="s">
        <v>84</v>
      </c>
      <c r="C63" s="15" t="s">
        <v>49</v>
      </c>
      <c r="D63" s="16" t="s">
        <v>19</v>
      </c>
      <c r="E63" s="16">
        <f>55+39.3+37.9+18.7+35.5+3.84+13</f>
        <v>203.23999999999998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</row>
    <row r="64" spans="1:10" x14ac:dyDescent="0.25">
      <c r="A64" s="12">
        <v>6</v>
      </c>
      <c r="B64" s="24" t="s">
        <v>85</v>
      </c>
      <c r="C64" s="15" t="s">
        <v>49</v>
      </c>
      <c r="D64" s="16" t="s">
        <v>19</v>
      </c>
      <c r="E64" s="16">
        <f>75.2+85+85+64.4+78.4+43.9+38.9</f>
        <v>470.79999999999995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</row>
    <row r="65" spans="1:10" x14ac:dyDescent="0.25">
      <c r="A65" s="12">
        <v>7</v>
      </c>
      <c r="B65" s="24" t="s">
        <v>86</v>
      </c>
      <c r="C65" s="15" t="s">
        <v>49</v>
      </c>
      <c r="D65" s="16" t="s">
        <v>19</v>
      </c>
      <c r="E65" s="16">
        <f>79.4+143.5+167+95.3+115.5+58.2+43.5</f>
        <v>702.40000000000009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</row>
    <row r="66" spans="1:10" x14ac:dyDescent="0.25">
      <c r="A66" s="12">
        <v>8</v>
      </c>
      <c r="B66" s="24" t="s">
        <v>106</v>
      </c>
      <c r="C66" s="15" t="s">
        <v>107</v>
      </c>
      <c r="D66" s="16" t="s">
        <v>15</v>
      </c>
      <c r="E66" s="16">
        <f>3+2</f>
        <v>5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</row>
    <row r="67" spans="1:10" x14ac:dyDescent="0.25">
      <c r="A67" s="12">
        <v>9</v>
      </c>
      <c r="B67" s="24" t="s">
        <v>126</v>
      </c>
      <c r="C67" s="15" t="s">
        <v>127</v>
      </c>
      <c r="D67" s="16" t="s">
        <v>15</v>
      </c>
      <c r="E67" s="16">
        <v>1</v>
      </c>
      <c r="F67" s="12"/>
      <c r="G67" s="12"/>
      <c r="H67" s="12"/>
      <c r="I67" s="12"/>
      <c r="J67" s="12"/>
    </row>
    <row r="68" spans="1:10" x14ac:dyDescent="0.25">
      <c r="A68" s="12">
        <v>10</v>
      </c>
      <c r="B68" s="24" t="s">
        <v>122</v>
      </c>
      <c r="C68" s="15" t="s">
        <v>123</v>
      </c>
      <c r="D68" s="16" t="s">
        <v>15</v>
      </c>
      <c r="E68" s="16">
        <v>1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</row>
    <row r="69" spans="1:10" x14ac:dyDescent="0.25">
      <c r="A69" s="12">
        <v>11</v>
      </c>
      <c r="B69" s="24" t="s">
        <v>105</v>
      </c>
      <c r="C69" s="15" t="s">
        <v>66</v>
      </c>
      <c r="D69" s="16" t="s">
        <v>15</v>
      </c>
      <c r="E69" s="16">
        <f>1+3+3+4+3+3+1</f>
        <v>18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</row>
    <row r="70" spans="1:10" x14ac:dyDescent="0.25">
      <c r="A70" s="12">
        <v>12</v>
      </c>
      <c r="B70" s="24" t="s">
        <v>108</v>
      </c>
      <c r="C70" s="15" t="s">
        <v>104</v>
      </c>
      <c r="D70" s="16" t="s">
        <v>15</v>
      </c>
      <c r="E70" s="16">
        <v>1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</row>
    <row r="71" spans="1:10" x14ac:dyDescent="0.25">
      <c r="A71" s="12">
        <v>13</v>
      </c>
      <c r="B71" s="24" t="s">
        <v>128</v>
      </c>
      <c r="C71" s="15" t="s">
        <v>129</v>
      </c>
      <c r="D71" s="16" t="s">
        <v>15</v>
      </c>
      <c r="E71" s="16">
        <v>5</v>
      </c>
      <c r="F71" s="12"/>
      <c r="G71" s="12"/>
      <c r="H71" s="12"/>
      <c r="I71" s="12"/>
      <c r="J71" s="12"/>
    </row>
    <row r="72" spans="1:10" x14ac:dyDescent="0.25">
      <c r="A72" s="12">
        <v>14</v>
      </c>
      <c r="B72" s="24" t="s">
        <v>67</v>
      </c>
      <c r="C72" s="15" t="s">
        <v>68</v>
      </c>
      <c r="D72" s="16" t="s">
        <v>15</v>
      </c>
      <c r="E72" s="16">
        <v>25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</row>
    <row r="73" spans="1:10" x14ac:dyDescent="0.25">
      <c r="A73" s="12">
        <v>15</v>
      </c>
      <c r="B73" s="24" t="s">
        <v>89</v>
      </c>
      <c r="C73" s="15" t="s">
        <v>90</v>
      </c>
      <c r="D73" s="16" t="s">
        <v>15</v>
      </c>
      <c r="E73" s="16">
        <f>4+4+4+3</f>
        <v>15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</row>
    <row r="74" spans="1:10" x14ac:dyDescent="0.25">
      <c r="A74" s="12">
        <v>16</v>
      </c>
      <c r="B74" s="24" t="s">
        <v>91</v>
      </c>
      <c r="C74" s="15" t="s">
        <v>92</v>
      </c>
      <c r="D74" s="16" t="s">
        <v>15</v>
      </c>
      <c r="E74" s="16">
        <f>26+27+14+6</f>
        <v>73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</row>
    <row r="75" spans="1:10" x14ac:dyDescent="0.25">
      <c r="A75" s="12">
        <v>17</v>
      </c>
      <c r="B75" s="24" t="s">
        <v>115</v>
      </c>
      <c r="C75" s="15" t="s">
        <v>116</v>
      </c>
      <c r="D75" s="16" t="s">
        <v>15</v>
      </c>
      <c r="E75" s="16">
        <v>13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</row>
    <row r="76" spans="1:10" x14ac:dyDescent="0.25">
      <c r="A76" s="12">
        <v>18</v>
      </c>
      <c r="B76" s="24" t="s">
        <v>69</v>
      </c>
      <c r="C76" s="15"/>
      <c r="D76" s="16" t="s">
        <v>15</v>
      </c>
      <c r="E76" s="16">
        <v>2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</row>
    <row r="77" spans="1:10" x14ac:dyDescent="0.25">
      <c r="A77" s="12">
        <v>19</v>
      </c>
      <c r="B77" s="24" t="s">
        <v>70</v>
      </c>
      <c r="C77" s="15"/>
      <c r="D77" s="16" t="s">
        <v>15</v>
      </c>
      <c r="E77" s="16">
        <v>2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</row>
    <row r="78" spans="1:10" x14ac:dyDescent="0.25">
      <c r="A78" s="12">
        <v>20</v>
      </c>
      <c r="B78" s="24" t="s">
        <v>74</v>
      </c>
      <c r="C78" s="15"/>
      <c r="D78" s="16" t="s">
        <v>15</v>
      </c>
      <c r="E78" s="16">
        <f>26+33+34+25+30+13+9</f>
        <v>170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</row>
    <row r="79" spans="1:10" x14ac:dyDescent="0.25">
      <c r="A79" s="12">
        <v>21</v>
      </c>
      <c r="B79" s="24" t="s">
        <v>132</v>
      </c>
      <c r="C79" s="15"/>
      <c r="D79" s="16" t="s">
        <v>15</v>
      </c>
      <c r="E79" s="16">
        <v>2</v>
      </c>
      <c r="F79" s="12"/>
      <c r="G79" s="12"/>
      <c r="H79" s="12"/>
      <c r="I79" s="12"/>
      <c r="J79" s="12"/>
    </row>
    <row r="80" spans="1:10" x14ac:dyDescent="0.25">
      <c r="A80" s="12">
        <v>22</v>
      </c>
      <c r="B80" s="24" t="s">
        <v>124</v>
      </c>
      <c r="C80" s="15"/>
      <c r="D80" s="16" t="s">
        <v>15</v>
      </c>
      <c r="E80" s="16">
        <v>1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</row>
    <row r="81" spans="1:10" x14ac:dyDescent="0.25">
      <c r="A81" s="12">
        <v>23</v>
      </c>
      <c r="B81" s="24" t="s">
        <v>78</v>
      </c>
      <c r="C81" s="15"/>
      <c r="D81" s="16" t="s">
        <v>15</v>
      </c>
      <c r="E81" s="16">
        <f>2+1+1</f>
        <v>4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</row>
    <row r="82" spans="1:10" x14ac:dyDescent="0.25">
      <c r="A82" s="12">
        <v>24</v>
      </c>
      <c r="B82" s="24" t="s">
        <v>95</v>
      </c>
      <c r="C82" s="15"/>
      <c r="D82" s="16" t="s">
        <v>15</v>
      </c>
      <c r="E82" s="16">
        <f>1+1+1+1</f>
        <v>4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</row>
    <row r="83" spans="1:10" x14ac:dyDescent="0.25">
      <c r="A83" s="12">
        <v>25</v>
      </c>
      <c r="B83" s="24" t="s">
        <v>102</v>
      </c>
      <c r="C83" s="15"/>
      <c r="D83" s="16" t="s">
        <v>15</v>
      </c>
      <c r="E83" s="16">
        <f>1+1+2+1</f>
        <v>5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</row>
    <row r="84" spans="1:10" x14ac:dyDescent="0.25">
      <c r="A84" s="12">
        <v>26</v>
      </c>
      <c r="B84" s="24" t="s">
        <v>96</v>
      </c>
      <c r="C84" s="15"/>
      <c r="D84" s="16" t="s">
        <v>15</v>
      </c>
      <c r="E84" s="16">
        <f>1+1+2+1</f>
        <v>5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</row>
    <row r="85" spans="1:10" x14ac:dyDescent="0.25">
      <c r="A85" s="12">
        <v>27</v>
      </c>
      <c r="B85" s="24" t="s">
        <v>79</v>
      </c>
      <c r="C85" s="15"/>
      <c r="D85" s="16" t="s">
        <v>15</v>
      </c>
      <c r="E85" s="16">
        <f>1+1+1+2</f>
        <v>5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</row>
    <row r="86" spans="1:10" x14ac:dyDescent="0.25">
      <c r="A86" s="12">
        <v>28</v>
      </c>
      <c r="B86" s="24" t="s">
        <v>80</v>
      </c>
      <c r="C86" s="15"/>
      <c r="D86" s="16" t="s">
        <v>15</v>
      </c>
      <c r="E86" s="16">
        <v>1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</row>
    <row r="87" spans="1:10" x14ac:dyDescent="0.25">
      <c r="A87" s="12">
        <v>29</v>
      </c>
      <c r="B87" s="24" t="s">
        <v>97</v>
      </c>
      <c r="C87" s="15"/>
      <c r="D87" s="16" t="s">
        <v>15</v>
      </c>
      <c r="E87" s="16">
        <v>1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</row>
    <row r="88" spans="1:10" x14ac:dyDescent="0.25">
      <c r="A88" s="12">
        <v>30</v>
      </c>
      <c r="B88" s="24" t="s">
        <v>44</v>
      </c>
      <c r="C88" s="15"/>
      <c r="D88" s="16" t="s">
        <v>15</v>
      </c>
      <c r="E88" s="16">
        <f>8+8+8+8+8+8+8</f>
        <v>56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</row>
    <row r="89" spans="1:10" x14ac:dyDescent="0.25">
      <c r="A89" s="12">
        <v>31</v>
      </c>
      <c r="B89" s="24" t="s">
        <v>81</v>
      </c>
      <c r="C89" s="15"/>
      <c r="D89" s="16" t="s">
        <v>15</v>
      </c>
      <c r="E89" s="16">
        <f>1+33+34+25+30+13+9</f>
        <v>145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</row>
    <row r="90" spans="1:10" x14ac:dyDescent="0.25">
      <c r="A90" s="12">
        <v>32</v>
      </c>
      <c r="B90" s="24" t="s">
        <v>109</v>
      </c>
      <c r="C90" s="15"/>
      <c r="D90" s="16" t="s">
        <v>15</v>
      </c>
      <c r="E90" s="16">
        <v>6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</row>
    <row r="91" spans="1:10" x14ac:dyDescent="0.25">
      <c r="A91" s="12">
        <v>33</v>
      </c>
      <c r="B91" s="24" t="s">
        <v>133</v>
      </c>
      <c r="C91" s="15"/>
      <c r="D91" s="16" t="s">
        <v>15</v>
      </c>
      <c r="E91" s="16">
        <v>4</v>
      </c>
      <c r="F91" s="12"/>
      <c r="G91" s="12"/>
      <c r="H91" s="12"/>
      <c r="I91" s="12"/>
      <c r="J91" s="12"/>
    </row>
    <row r="92" spans="1:10" x14ac:dyDescent="0.25">
      <c r="A92" s="12">
        <v>34</v>
      </c>
      <c r="B92" s="24" t="s">
        <v>134</v>
      </c>
      <c r="C92" s="15"/>
      <c r="D92" s="16" t="s">
        <v>15</v>
      </c>
      <c r="E92" s="16">
        <v>2</v>
      </c>
      <c r="F92" s="12"/>
      <c r="G92" s="12"/>
      <c r="H92" s="12"/>
      <c r="I92" s="12"/>
      <c r="J92" s="12"/>
    </row>
    <row r="93" spans="1:10" x14ac:dyDescent="0.25">
      <c r="A93" s="12">
        <v>35</v>
      </c>
      <c r="B93" s="24" t="s">
        <v>110</v>
      </c>
      <c r="C93" s="15"/>
      <c r="D93" s="16" t="s">
        <v>15</v>
      </c>
      <c r="E93" s="16">
        <v>3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</row>
    <row r="94" spans="1:10" x14ac:dyDescent="0.25">
      <c r="A94" s="12">
        <v>36</v>
      </c>
      <c r="B94" s="24" t="s">
        <v>82</v>
      </c>
      <c r="C94" s="15"/>
      <c r="D94" s="16" t="s">
        <v>15</v>
      </c>
      <c r="E94" s="16">
        <f>78+97+100+57+81+38+18</f>
        <v>469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</row>
    <row r="95" spans="1:10" x14ac:dyDescent="0.25">
      <c r="A95" s="12">
        <v>37</v>
      </c>
      <c r="B95" s="24" t="s">
        <v>112</v>
      </c>
      <c r="C95" s="15"/>
      <c r="D95" s="16" t="s">
        <v>19</v>
      </c>
      <c r="E95" s="16">
        <f>18+12</f>
        <v>30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</row>
    <row r="96" spans="1:10" x14ac:dyDescent="0.25">
      <c r="A96" s="12">
        <v>38</v>
      </c>
      <c r="B96" s="24" t="s">
        <v>113</v>
      </c>
      <c r="C96" s="15"/>
      <c r="D96" s="16" t="s">
        <v>19</v>
      </c>
      <c r="E96" s="16">
        <v>9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</row>
    <row r="97" spans="1:10" x14ac:dyDescent="0.25">
      <c r="A97" s="12">
        <v>39</v>
      </c>
      <c r="B97" s="24" t="s">
        <v>125</v>
      </c>
      <c r="C97" s="15"/>
      <c r="D97" s="16" t="s">
        <v>19</v>
      </c>
      <c r="E97" s="16">
        <f>6+6</f>
        <v>12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</row>
    <row r="98" spans="1:10" x14ac:dyDescent="0.25">
      <c r="A98" s="12">
        <v>40</v>
      </c>
      <c r="B98" s="24" t="s">
        <v>83</v>
      </c>
      <c r="C98" s="15"/>
      <c r="D98" s="16" t="s">
        <v>19</v>
      </c>
      <c r="E98" s="16">
        <f>234+45+54+171+117+54+54</f>
        <v>729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</row>
    <row r="99" spans="1:10" x14ac:dyDescent="0.25">
      <c r="A99" s="12">
        <v>41</v>
      </c>
      <c r="B99" s="24" t="s">
        <v>114</v>
      </c>
      <c r="C99" s="15"/>
      <c r="D99" s="16" t="s">
        <v>19</v>
      </c>
      <c r="E99" s="16">
        <f>12+312</f>
        <v>324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</row>
    <row r="100" spans="1:10" x14ac:dyDescent="0.25">
      <c r="A100" s="12">
        <v>42</v>
      </c>
      <c r="B100" s="24" t="s">
        <v>98</v>
      </c>
      <c r="C100" s="15"/>
      <c r="D100" s="16" t="s">
        <v>19</v>
      </c>
      <c r="E100" s="16">
        <f>246+255+126+54</f>
        <v>681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</row>
    <row r="101" spans="1:10" x14ac:dyDescent="0.25">
      <c r="A101" s="12">
        <v>43</v>
      </c>
      <c r="B101" s="24" t="s">
        <v>118</v>
      </c>
      <c r="C101" s="15"/>
      <c r="D101" s="16" t="s">
        <v>15</v>
      </c>
      <c r="E101" s="16">
        <v>2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</row>
    <row r="102" spans="1:10" x14ac:dyDescent="0.25">
      <c r="A102" s="12">
        <v>44</v>
      </c>
      <c r="B102" s="24" t="s">
        <v>119</v>
      </c>
      <c r="C102" s="15"/>
      <c r="D102" s="16" t="s">
        <v>15</v>
      </c>
      <c r="E102" s="16">
        <v>2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</row>
    <row r="103" spans="1:10" x14ac:dyDescent="0.25">
      <c r="A103" s="12">
        <v>45</v>
      </c>
      <c r="B103" s="24" t="s">
        <v>120</v>
      </c>
      <c r="C103" s="15"/>
      <c r="D103" s="16" t="s">
        <v>15</v>
      </c>
      <c r="E103" s="16">
        <v>2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</row>
    <row r="104" spans="1:10" x14ac:dyDescent="0.25">
      <c r="A104" s="12">
        <v>46</v>
      </c>
      <c r="B104" s="24" t="s">
        <v>103</v>
      </c>
      <c r="C104" s="15"/>
      <c r="D104" s="16" t="s">
        <v>15</v>
      </c>
      <c r="E104" s="16">
        <v>4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</row>
    <row r="105" spans="1:10" x14ac:dyDescent="0.25">
      <c r="A105" s="12">
        <v>47</v>
      </c>
      <c r="B105" s="24" t="s">
        <v>121</v>
      </c>
      <c r="C105" s="15"/>
      <c r="D105" s="16" t="s">
        <v>15</v>
      </c>
      <c r="E105" s="16">
        <v>2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</row>
    <row r="106" spans="1:10" x14ac:dyDescent="0.25">
      <c r="A106" s="12">
        <v>48</v>
      </c>
      <c r="B106" s="24" t="s">
        <v>99</v>
      </c>
      <c r="C106" s="15"/>
      <c r="D106" s="16" t="s">
        <v>15</v>
      </c>
      <c r="E106" s="16">
        <f>2+2</f>
        <v>4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</row>
    <row r="107" spans="1:10" x14ac:dyDescent="0.25">
      <c r="A107" s="12">
        <v>49</v>
      </c>
      <c r="B107" s="24" t="s">
        <v>100</v>
      </c>
      <c r="C107" s="15"/>
      <c r="D107" s="16" t="s">
        <v>15</v>
      </c>
      <c r="E107" s="16">
        <v>2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</row>
    <row r="108" spans="1:10" x14ac:dyDescent="0.25">
      <c r="A108" s="12">
        <v>50</v>
      </c>
      <c r="B108" s="24" t="s">
        <v>111</v>
      </c>
      <c r="C108" s="15"/>
      <c r="D108" s="16" t="s">
        <v>15</v>
      </c>
      <c r="E108" s="16">
        <f>4+4</f>
        <v>8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</row>
    <row r="109" spans="1:10" x14ac:dyDescent="0.25">
      <c r="A109" s="12">
        <v>51</v>
      </c>
      <c r="B109" s="24" t="s">
        <v>130</v>
      </c>
      <c r="C109" s="15" t="s">
        <v>150</v>
      </c>
      <c r="D109" s="16" t="s">
        <v>15</v>
      </c>
      <c r="E109" s="16">
        <f>8+8+44</f>
        <v>60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</row>
    <row r="110" spans="1:10" x14ac:dyDescent="0.25">
      <c r="A110" s="12">
        <v>52</v>
      </c>
      <c r="B110" s="24" t="s">
        <v>45</v>
      </c>
      <c r="C110" s="15" t="s">
        <v>131</v>
      </c>
      <c r="D110" s="16" t="s">
        <v>15</v>
      </c>
      <c r="E110" s="16">
        <v>5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</row>
    <row r="111" spans="1:10" x14ac:dyDescent="0.25">
      <c r="A111" s="12">
        <v>53</v>
      </c>
      <c r="B111" s="24" t="s">
        <v>144</v>
      </c>
      <c r="C111" s="15" t="s">
        <v>150</v>
      </c>
      <c r="D111" s="16" t="s">
        <v>15</v>
      </c>
      <c r="E111" s="16">
        <v>7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</row>
    <row r="112" spans="1:10" x14ac:dyDescent="0.25">
      <c r="A112" s="12">
        <v>54</v>
      </c>
      <c r="B112" s="24" t="s">
        <v>145</v>
      </c>
      <c r="C112" s="15" t="s">
        <v>150</v>
      </c>
      <c r="D112" s="16" t="s">
        <v>15</v>
      </c>
      <c r="E112" s="16">
        <v>21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</row>
    <row r="113" spans="1:10" x14ac:dyDescent="0.25">
      <c r="A113" s="12">
        <v>55</v>
      </c>
      <c r="B113" s="24" t="s">
        <v>146</v>
      </c>
      <c r="C113" s="15" t="s">
        <v>150</v>
      </c>
      <c r="D113" s="16" t="s">
        <v>15</v>
      </c>
      <c r="E113" s="16">
        <v>42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</row>
    <row r="114" spans="1:10" x14ac:dyDescent="0.25">
      <c r="A114" s="12">
        <v>56</v>
      </c>
      <c r="B114" s="24" t="s">
        <v>147</v>
      </c>
      <c r="C114" s="15" t="s">
        <v>150</v>
      </c>
      <c r="D114" s="16" t="s">
        <v>15</v>
      </c>
      <c r="E114" s="16">
        <v>42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</row>
    <row r="115" spans="1:10" x14ac:dyDescent="0.25">
      <c r="A115" s="12">
        <v>57</v>
      </c>
      <c r="B115" s="24" t="s">
        <v>148</v>
      </c>
      <c r="C115" s="15" t="s">
        <v>150</v>
      </c>
      <c r="D115" s="16" t="s">
        <v>15</v>
      </c>
      <c r="E115" s="16">
        <v>28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</row>
    <row r="116" spans="1:10" x14ac:dyDescent="0.25">
      <c r="A116" s="12">
        <v>58</v>
      </c>
      <c r="B116" s="24" t="s">
        <v>149</v>
      </c>
      <c r="C116" s="15" t="s">
        <v>150</v>
      </c>
      <c r="D116" s="16" t="s">
        <v>15</v>
      </c>
      <c r="E116" s="16">
        <v>14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</row>
    <row r="117" spans="1:10" x14ac:dyDescent="0.25">
      <c r="A117" s="12">
        <v>59</v>
      </c>
      <c r="B117" s="24" t="s">
        <v>151</v>
      </c>
      <c r="C117" s="15"/>
      <c r="D117" s="16" t="s">
        <v>15</v>
      </c>
      <c r="E117" s="16">
        <v>1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</row>
    <row r="118" spans="1:10" x14ac:dyDescent="0.25">
      <c r="A118" s="12">
        <v>60</v>
      </c>
      <c r="B118" s="24" t="s">
        <v>152</v>
      </c>
      <c r="C118" s="15"/>
      <c r="D118" s="16" t="s">
        <v>15</v>
      </c>
      <c r="E118" s="16">
        <v>3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</row>
    <row r="119" spans="1:10" x14ac:dyDescent="0.25">
      <c r="A119" s="12">
        <v>61</v>
      </c>
      <c r="B119" s="24" t="s">
        <v>153</v>
      </c>
      <c r="C119" s="15"/>
      <c r="D119" s="16" t="s">
        <v>15</v>
      </c>
      <c r="E119" s="16">
        <v>6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</row>
    <row r="120" spans="1:10" x14ac:dyDescent="0.25">
      <c r="A120" s="12">
        <v>62</v>
      </c>
      <c r="B120" s="24" t="s">
        <v>154</v>
      </c>
      <c r="C120" s="15"/>
      <c r="D120" s="16" t="s">
        <v>15</v>
      </c>
      <c r="E120" s="16">
        <v>6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</row>
    <row r="121" spans="1:10" x14ac:dyDescent="0.25">
      <c r="A121" s="12">
        <v>63</v>
      </c>
      <c r="B121" s="24" t="s">
        <v>155</v>
      </c>
      <c r="C121" s="15"/>
      <c r="D121" s="16" t="s">
        <v>15</v>
      </c>
      <c r="E121" s="16">
        <v>4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</row>
    <row r="122" spans="1:10" x14ac:dyDescent="0.25">
      <c r="A122" s="12">
        <v>64</v>
      </c>
      <c r="B122" s="24" t="s">
        <v>156</v>
      </c>
      <c r="C122" s="15"/>
      <c r="D122" s="16" t="s">
        <v>15</v>
      </c>
      <c r="E122" s="16">
        <v>2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</row>
    <row r="123" spans="1:10" x14ac:dyDescent="0.25">
      <c r="A123" s="12">
        <v>65</v>
      </c>
      <c r="B123" s="24" t="s">
        <v>157</v>
      </c>
      <c r="C123" s="15"/>
      <c r="D123" s="16" t="s">
        <v>15</v>
      </c>
      <c r="E123" s="16">
        <v>1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</row>
    <row r="124" spans="1:10" x14ac:dyDescent="0.25">
      <c r="A124" s="12">
        <v>66</v>
      </c>
      <c r="B124" s="24" t="s">
        <v>158</v>
      </c>
      <c r="C124" s="15"/>
      <c r="D124" s="16" t="s">
        <v>15</v>
      </c>
      <c r="E124" s="16">
        <v>3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</row>
    <row r="125" spans="1:10" x14ac:dyDescent="0.25">
      <c r="A125" s="12">
        <v>67</v>
      </c>
      <c r="B125" s="24" t="s">
        <v>159</v>
      </c>
      <c r="C125" s="15"/>
      <c r="D125" s="16" t="s">
        <v>15</v>
      </c>
      <c r="E125" s="16">
        <v>6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</row>
    <row r="126" spans="1:10" x14ac:dyDescent="0.25">
      <c r="A126" s="12">
        <v>68</v>
      </c>
      <c r="B126" s="24" t="s">
        <v>160</v>
      </c>
      <c r="C126" s="15"/>
      <c r="D126" s="16" t="s">
        <v>15</v>
      </c>
      <c r="E126" s="16">
        <v>6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</row>
    <row r="127" spans="1:10" x14ac:dyDescent="0.25">
      <c r="A127" s="12">
        <v>69</v>
      </c>
      <c r="B127" s="24" t="s">
        <v>161</v>
      </c>
      <c r="C127" s="15"/>
      <c r="D127" s="16" t="s">
        <v>15</v>
      </c>
      <c r="E127" s="16">
        <v>4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</row>
    <row r="128" spans="1:10" x14ac:dyDescent="0.25">
      <c r="A128" s="12">
        <v>70</v>
      </c>
      <c r="B128" s="24" t="s">
        <v>162</v>
      </c>
      <c r="C128" s="15"/>
      <c r="D128" s="16" t="s">
        <v>15</v>
      </c>
      <c r="E128" s="16">
        <v>2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</row>
    <row r="129" spans="1:10" x14ac:dyDescent="0.25">
      <c r="A129" s="12">
        <v>71</v>
      </c>
      <c r="B129" s="24" t="s">
        <v>163</v>
      </c>
      <c r="C129" s="15"/>
      <c r="D129" s="16" t="s">
        <v>15</v>
      </c>
      <c r="E129" s="16">
        <v>1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</row>
    <row r="130" spans="1:10" x14ac:dyDescent="0.25">
      <c r="A130" s="12">
        <v>72</v>
      </c>
      <c r="B130" s="24" t="s">
        <v>164</v>
      </c>
      <c r="C130" s="15"/>
      <c r="D130" s="16" t="s">
        <v>15</v>
      </c>
      <c r="E130" s="16">
        <v>3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</row>
    <row r="131" spans="1:10" x14ac:dyDescent="0.25">
      <c r="A131" s="12">
        <v>73</v>
      </c>
      <c r="B131" s="24" t="s">
        <v>165</v>
      </c>
      <c r="C131" s="15"/>
      <c r="D131" s="16" t="s">
        <v>15</v>
      </c>
      <c r="E131" s="16">
        <v>6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</row>
    <row r="132" spans="1:10" x14ac:dyDescent="0.25">
      <c r="A132" s="12">
        <v>74</v>
      </c>
      <c r="B132" s="24" t="s">
        <v>166</v>
      </c>
      <c r="C132" s="15"/>
      <c r="D132" s="16" t="s">
        <v>15</v>
      </c>
      <c r="E132" s="16">
        <v>6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</row>
    <row r="133" spans="1:10" x14ac:dyDescent="0.25">
      <c r="A133" s="12">
        <v>75</v>
      </c>
      <c r="B133" s="24" t="s">
        <v>167</v>
      </c>
      <c r="C133" s="15"/>
      <c r="D133" s="16" t="s">
        <v>15</v>
      </c>
      <c r="E133" s="16">
        <v>4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</row>
    <row r="134" spans="1:10" x14ac:dyDescent="0.25">
      <c r="A134" s="12">
        <v>76</v>
      </c>
      <c r="B134" s="24" t="s">
        <v>168</v>
      </c>
      <c r="C134" s="15"/>
      <c r="D134" s="16" t="s">
        <v>15</v>
      </c>
      <c r="E134" s="16">
        <v>2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</row>
    <row r="135" spans="1:10" x14ac:dyDescent="0.25">
      <c r="A135" s="12">
        <v>77</v>
      </c>
      <c r="B135" s="24" t="s">
        <v>169</v>
      </c>
      <c r="C135" s="15"/>
      <c r="D135" s="16" t="s">
        <v>15</v>
      </c>
      <c r="E135" s="16">
        <v>66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</row>
    <row r="136" spans="1:10" x14ac:dyDescent="0.25">
      <c r="A136" s="12">
        <v>78</v>
      </c>
      <c r="B136" s="24" t="s">
        <v>170</v>
      </c>
      <c r="C136" s="15"/>
      <c r="D136" s="16" t="s">
        <v>15</v>
      </c>
      <c r="E136" s="16">
        <v>2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</row>
    <row r="137" spans="1:10" x14ac:dyDescent="0.25">
      <c r="A137" s="12">
        <v>79</v>
      </c>
      <c r="B137" s="24" t="s">
        <v>171</v>
      </c>
      <c r="C137" s="15"/>
      <c r="D137" s="16" t="s">
        <v>15</v>
      </c>
      <c r="E137" s="16">
        <v>3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</row>
    <row r="138" spans="1:10" x14ac:dyDescent="0.25">
      <c r="A138" s="12">
        <v>80</v>
      </c>
      <c r="B138" s="24" t="s">
        <v>172</v>
      </c>
      <c r="C138" s="15"/>
      <c r="D138" s="16" t="s">
        <v>15</v>
      </c>
      <c r="E138" s="16">
        <v>4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</row>
    <row r="139" spans="1:10" x14ac:dyDescent="0.25">
      <c r="A139" s="12">
        <v>81</v>
      </c>
      <c r="B139" s="24" t="s">
        <v>173</v>
      </c>
      <c r="C139" s="15"/>
      <c r="D139" s="16" t="s">
        <v>15</v>
      </c>
      <c r="E139" s="16">
        <v>1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</row>
    <row r="140" spans="1:10" ht="15.75" thickBot="1" x14ac:dyDescent="0.3">
      <c r="A140" s="23"/>
      <c r="B140" s="24"/>
      <c r="C140" s="15"/>
      <c r="D140" s="18"/>
      <c r="E140" s="16"/>
      <c r="F140" s="12"/>
      <c r="G140" s="12"/>
      <c r="H140" s="12"/>
      <c r="I140" s="12"/>
      <c r="J140" s="12"/>
    </row>
    <row r="141" spans="1:10" ht="16.5" thickBot="1" x14ac:dyDescent="0.3">
      <c r="A141" s="23">
        <v>1</v>
      </c>
      <c r="B141" s="83" t="s">
        <v>7</v>
      </c>
      <c r="C141" s="84"/>
      <c r="D141" s="84"/>
      <c r="E141" s="84"/>
      <c r="F141" s="85"/>
      <c r="G141" s="19">
        <v>0</v>
      </c>
      <c r="H141" s="20"/>
      <c r="I141" s="20"/>
      <c r="J141" s="20"/>
    </row>
    <row r="142" spans="1:10" ht="16.5" thickBot="1" x14ac:dyDescent="0.3">
      <c r="A142" s="23">
        <v>2</v>
      </c>
      <c r="B142" s="86" t="s">
        <v>8</v>
      </c>
      <c r="C142" s="87"/>
      <c r="D142" s="87"/>
      <c r="E142" s="87"/>
      <c r="F142" s="87"/>
      <c r="G142" s="87"/>
      <c r="H142" s="88"/>
      <c r="I142" s="19">
        <v>0</v>
      </c>
      <c r="J142" s="21"/>
    </row>
    <row r="143" spans="1:10" ht="15.75" thickBot="1" x14ac:dyDescent="0.3">
      <c r="A143" s="23">
        <v>3</v>
      </c>
      <c r="B143" s="86" t="s">
        <v>9</v>
      </c>
      <c r="C143" s="87"/>
      <c r="D143" s="87"/>
      <c r="E143" s="87"/>
      <c r="F143" s="87"/>
      <c r="G143" s="87"/>
      <c r="H143" s="87"/>
      <c r="I143" s="88"/>
      <c r="J143" s="19">
        <v>0</v>
      </c>
    </row>
    <row r="144" spans="1:10" ht="15.75" thickBot="1" x14ac:dyDescent="0.3">
      <c r="A144" s="23">
        <v>4</v>
      </c>
      <c r="B144" s="83" t="s">
        <v>10</v>
      </c>
      <c r="C144" s="84"/>
      <c r="D144" s="84"/>
      <c r="E144" s="84"/>
      <c r="F144" s="84"/>
      <c r="G144" s="84"/>
      <c r="H144" s="84"/>
      <c r="I144" s="85"/>
      <c r="J144" s="19">
        <f>J143*18%</f>
        <v>0</v>
      </c>
    </row>
    <row r="145" spans="2:10" x14ac:dyDescent="0.25">
      <c r="B145" s="22"/>
      <c r="C145" s="22"/>
      <c r="D145" s="22"/>
      <c r="E145" s="22"/>
      <c r="F145" s="22"/>
      <c r="G145" s="22"/>
      <c r="H145" s="22"/>
      <c r="I145" s="22"/>
      <c r="J145" s="22"/>
    </row>
    <row r="146" spans="2:10" x14ac:dyDescent="0.25">
      <c r="B146" s="22"/>
      <c r="C146" s="22"/>
      <c r="D146" s="22"/>
      <c r="E146" s="22"/>
      <c r="F146" s="22"/>
      <c r="G146" s="22"/>
      <c r="H146" s="22"/>
      <c r="I146" s="22"/>
      <c r="J146" s="22"/>
    </row>
    <row r="147" spans="2:10" x14ac:dyDescent="0.25">
      <c r="B147" s="22"/>
      <c r="C147" s="22"/>
      <c r="D147" s="22"/>
      <c r="E147" s="22"/>
      <c r="F147" s="22"/>
      <c r="G147" s="22"/>
      <c r="H147" s="22"/>
      <c r="I147" s="22"/>
      <c r="J147" s="22"/>
    </row>
    <row r="148" spans="2:10" x14ac:dyDescent="0.25">
      <c r="B148" s="22"/>
      <c r="C148" s="22"/>
      <c r="D148" s="22"/>
      <c r="E148" s="22"/>
      <c r="F148" s="22"/>
      <c r="G148" s="22"/>
      <c r="H148" s="22"/>
      <c r="I148" s="22"/>
      <c r="J148" s="22"/>
    </row>
    <row r="149" spans="2:10" x14ac:dyDescent="0.25">
      <c r="B149" s="22"/>
      <c r="C149" s="22"/>
      <c r="D149" s="22"/>
      <c r="E149" s="22"/>
      <c r="F149" s="22"/>
      <c r="G149" s="22"/>
      <c r="H149" s="22"/>
      <c r="I149" s="22"/>
      <c r="J149" s="22"/>
    </row>
    <row r="150" spans="2:10" x14ac:dyDescent="0.25">
      <c r="B150" s="22"/>
      <c r="C150" s="22"/>
      <c r="D150" s="22"/>
      <c r="E150" s="22"/>
      <c r="F150" s="22"/>
      <c r="G150" s="22"/>
      <c r="H150" s="22"/>
      <c r="I150" s="22"/>
      <c r="J150" s="22"/>
    </row>
    <row r="151" spans="2:10" x14ac:dyDescent="0.25">
      <c r="B151" s="22"/>
      <c r="C151" s="22"/>
      <c r="D151" s="22"/>
      <c r="E151" s="22"/>
      <c r="F151" s="22"/>
      <c r="G151" s="22"/>
      <c r="H151" s="22"/>
      <c r="I151" s="22"/>
      <c r="J151" s="22"/>
    </row>
    <row r="152" spans="2:10" x14ac:dyDescent="0.25">
      <c r="B152" s="22"/>
      <c r="C152" s="22"/>
      <c r="D152" s="22"/>
      <c r="E152" s="22"/>
      <c r="F152" s="22"/>
      <c r="G152" s="22"/>
      <c r="H152" s="22"/>
      <c r="I152" s="22"/>
      <c r="J152" s="22"/>
    </row>
    <row r="153" spans="2:10" x14ac:dyDescent="0.25">
      <c r="B153" s="22"/>
      <c r="C153" s="22"/>
      <c r="D153" s="22"/>
      <c r="E153" s="22"/>
      <c r="F153" s="22"/>
      <c r="G153" s="22"/>
      <c r="H153" s="22"/>
      <c r="I153" s="22"/>
      <c r="J153" s="22"/>
    </row>
    <row r="154" spans="2:10" x14ac:dyDescent="0.25">
      <c r="B154" s="22"/>
      <c r="C154" s="22"/>
      <c r="D154" s="22"/>
      <c r="E154" s="22"/>
      <c r="F154" s="22"/>
      <c r="G154" s="22"/>
      <c r="H154" s="22"/>
      <c r="I154" s="22"/>
      <c r="J154" s="22"/>
    </row>
    <row r="204" ht="15.75" customHeight="1" x14ac:dyDescent="0.25"/>
    <row r="205" ht="45" customHeight="1" x14ac:dyDescent="0.25"/>
    <row r="206" ht="45.75" customHeight="1" x14ac:dyDescent="0.25"/>
    <row r="207" ht="45" customHeight="1" x14ac:dyDescent="0.25"/>
    <row r="208" ht="45.75" customHeight="1" x14ac:dyDescent="0.25"/>
  </sheetData>
  <mergeCells count="15">
    <mergeCell ref="J1:J2"/>
    <mergeCell ref="A3:J3"/>
    <mergeCell ref="A4:J4"/>
    <mergeCell ref="A5:J5"/>
    <mergeCell ref="A1:A2"/>
    <mergeCell ref="B1:B2"/>
    <mergeCell ref="C1:C2"/>
    <mergeCell ref="D1:D2"/>
    <mergeCell ref="E1:E2"/>
    <mergeCell ref="F1:G1"/>
    <mergeCell ref="B141:F141"/>
    <mergeCell ref="B142:H142"/>
    <mergeCell ref="B143:I143"/>
    <mergeCell ref="B144:I144"/>
    <mergeCell ref="H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A5" sqref="A5:J34"/>
    </sheetView>
  </sheetViews>
  <sheetFormatPr defaultRowHeight="15" x14ac:dyDescent="0.25"/>
  <cols>
    <col min="1" max="1" width="4" customWidth="1"/>
    <col min="2" max="2" width="70.7109375" customWidth="1"/>
    <col min="3" max="3" width="24.85546875" customWidth="1"/>
  </cols>
  <sheetData>
    <row r="1" spans="1:10" x14ac:dyDescent="0.25">
      <c r="A1" s="102" t="s">
        <v>0</v>
      </c>
      <c r="B1" s="91" t="s">
        <v>1</v>
      </c>
      <c r="C1" s="91" t="s">
        <v>2</v>
      </c>
      <c r="D1" s="91" t="s">
        <v>3</v>
      </c>
      <c r="E1" s="91" t="s">
        <v>4</v>
      </c>
      <c r="F1" s="89" t="s">
        <v>5</v>
      </c>
      <c r="G1" s="90"/>
      <c r="H1" s="89" t="s">
        <v>6</v>
      </c>
      <c r="I1" s="90"/>
      <c r="J1" s="91" t="s">
        <v>16</v>
      </c>
    </row>
    <row r="2" spans="1:10" ht="36" customHeight="1" x14ac:dyDescent="0.25">
      <c r="A2" s="103"/>
      <c r="B2" s="92"/>
      <c r="C2" s="92"/>
      <c r="D2" s="92"/>
      <c r="E2" s="92"/>
      <c r="F2" s="1" t="s">
        <v>17</v>
      </c>
      <c r="G2" s="1" t="s">
        <v>18</v>
      </c>
      <c r="H2" s="1" t="s">
        <v>17</v>
      </c>
      <c r="I2" s="1" t="s">
        <v>18</v>
      </c>
      <c r="J2" s="92"/>
    </row>
    <row r="3" spans="1:10" x14ac:dyDescent="0.25">
      <c r="A3" s="93"/>
      <c r="B3" s="94"/>
      <c r="C3" s="94"/>
      <c r="D3" s="94"/>
      <c r="E3" s="94"/>
      <c r="F3" s="94"/>
      <c r="G3" s="94"/>
      <c r="H3" s="94"/>
      <c r="I3" s="94"/>
      <c r="J3" s="95"/>
    </row>
    <row r="4" spans="1:10" x14ac:dyDescent="0.25">
      <c r="A4" s="96"/>
      <c r="B4" s="97"/>
      <c r="C4" s="97"/>
      <c r="D4" s="97"/>
      <c r="E4" s="97"/>
      <c r="F4" s="97"/>
      <c r="G4" s="97"/>
      <c r="H4" s="97"/>
      <c r="I4" s="97"/>
      <c r="J4" s="98"/>
    </row>
    <row r="5" spans="1:10" ht="15.75" x14ac:dyDescent="0.25">
      <c r="A5" s="99" t="s">
        <v>200</v>
      </c>
      <c r="B5" s="100"/>
      <c r="C5" s="100"/>
      <c r="D5" s="100"/>
      <c r="E5" s="100"/>
      <c r="F5" s="100"/>
      <c r="G5" s="100"/>
      <c r="H5" s="100"/>
      <c r="I5" s="100"/>
      <c r="J5" s="101"/>
    </row>
    <row r="6" spans="1:10" ht="15.75" customHeight="1" x14ac:dyDescent="0.25">
      <c r="A6" s="12">
        <v>1</v>
      </c>
      <c r="B6" s="29" t="s">
        <v>177</v>
      </c>
      <c r="C6" s="30"/>
      <c r="D6" s="31"/>
      <c r="E6" s="31"/>
      <c r="F6" s="31"/>
      <c r="G6" s="31"/>
      <c r="H6" s="31"/>
      <c r="I6" s="31"/>
      <c r="J6" s="31"/>
    </row>
    <row r="7" spans="1:10" x14ac:dyDescent="0.25">
      <c r="A7" s="12">
        <v>2</v>
      </c>
      <c r="B7" s="32" t="s">
        <v>178</v>
      </c>
      <c r="C7" s="30" t="s">
        <v>183</v>
      </c>
      <c r="D7" s="31" t="s">
        <v>19</v>
      </c>
      <c r="E7" s="31">
        <v>26</v>
      </c>
      <c r="F7" s="31">
        <v>0</v>
      </c>
      <c r="G7" s="31">
        <f t="shared" ref="G7:G34" si="0">F7*E7</f>
        <v>0</v>
      </c>
      <c r="H7" s="31">
        <f t="shared" ref="H7:H34" si="1">F7*30%</f>
        <v>0</v>
      </c>
      <c r="I7" s="31">
        <f t="shared" ref="I7:I34" si="2">H7*E7</f>
        <v>0</v>
      </c>
      <c r="J7" s="31">
        <f t="shared" ref="J7:J34" si="3">I7+G7</f>
        <v>0</v>
      </c>
    </row>
    <row r="8" spans="1:10" x14ac:dyDescent="0.25">
      <c r="A8" s="12">
        <v>3</v>
      </c>
      <c r="B8" s="32" t="s">
        <v>179</v>
      </c>
      <c r="C8" s="30" t="s">
        <v>137</v>
      </c>
      <c r="D8" s="31" t="s">
        <v>19</v>
      </c>
      <c r="E8" s="31">
        <v>28</v>
      </c>
      <c r="F8" s="31">
        <v>0</v>
      </c>
      <c r="G8" s="31">
        <f t="shared" si="0"/>
        <v>0</v>
      </c>
      <c r="H8" s="31">
        <f t="shared" si="1"/>
        <v>0</v>
      </c>
      <c r="I8" s="31">
        <f t="shared" si="2"/>
        <v>0</v>
      </c>
      <c r="J8" s="31">
        <f t="shared" si="3"/>
        <v>0</v>
      </c>
    </row>
    <row r="9" spans="1:10" x14ac:dyDescent="0.25">
      <c r="A9" s="12">
        <v>4</v>
      </c>
      <c r="B9" s="32" t="s">
        <v>180</v>
      </c>
      <c r="C9" s="30" t="s">
        <v>175</v>
      </c>
      <c r="D9" s="31" t="s">
        <v>19</v>
      </c>
      <c r="E9" s="31">
        <v>5</v>
      </c>
      <c r="F9" s="31">
        <v>0</v>
      </c>
      <c r="G9" s="31">
        <f t="shared" si="0"/>
        <v>0</v>
      </c>
      <c r="H9" s="31">
        <f t="shared" si="1"/>
        <v>0</v>
      </c>
      <c r="I9" s="31">
        <f t="shared" si="2"/>
        <v>0</v>
      </c>
      <c r="J9" s="31">
        <f t="shared" si="3"/>
        <v>0</v>
      </c>
    </row>
    <row r="10" spans="1:10" x14ac:dyDescent="0.25">
      <c r="A10" s="12">
        <v>5</v>
      </c>
      <c r="B10" s="32" t="s">
        <v>181</v>
      </c>
      <c r="C10" s="30" t="s">
        <v>184</v>
      </c>
      <c r="D10" s="31" t="s">
        <v>19</v>
      </c>
      <c r="E10" s="31">
        <v>147</v>
      </c>
      <c r="F10" s="31">
        <v>0</v>
      </c>
      <c r="G10" s="31">
        <f t="shared" si="0"/>
        <v>0</v>
      </c>
      <c r="H10" s="31">
        <f t="shared" si="1"/>
        <v>0</v>
      </c>
      <c r="I10" s="31">
        <f t="shared" si="2"/>
        <v>0</v>
      </c>
      <c r="J10" s="31">
        <f t="shared" si="3"/>
        <v>0</v>
      </c>
    </row>
    <row r="11" spans="1:10" x14ac:dyDescent="0.25">
      <c r="A11" s="12">
        <v>6</v>
      </c>
      <c r="B11" s="32" t="s">
        <v>182</v>
      </c>
      <c r="C11" s="30" t="s">
        <v>174</v>
      </c>
      <c r="D11" s="31" t="s">
        <v>15</v>
      </c>
      <c r="E11" s="31">
        <v>114</v>
      </c>
      <c r="F11" s="31">
        <v>0</v>
      </c>
      <c r="G11" s="31">
        <f t="shared" si="0"/>
        <v>0</v>
      </c>
      <c r="H11" s="31">
        <f t="shared" si="1"/>
        <v>0</v>
      </c>
      <c r="I11" s="31">
        <f t="shared" si="2"/>
        <v>0</v>
      </c>
      <c r="J11" s="31">
        <f t="shared" si="3"/>
        <v>0</v>
      </c>
    </row>
    <row r="12" spans="1:10" x14ac:dyDescent="0.25">
      <c r="A12" s="12">
        <v>7</v>
      </c>
      <c r="B12" s="32" t="s">
        <v>182</v>
      </c>
      <c r="C12" s="30" t="s">
        <v>140</v>
      </c>
      <c r="D12" s="31" t="s">
        <v>15</v>
      </c>
      <c r="E12" s="31">
        <v>3</v>
      </c>
      <c r="F12" s="31">
        <v>0</v>
      </c>
      <c r="G12" s="31">
        <f t="shared" si="0"/>
        <v>0</v>
      </c>
      <c r="H12" s="31">
        <f t="shared" si="1"/>
        <v>0</v>
      </c>
      <c r="I12" s="31">
        <f t="shared" si="2"/>
        <v>0</v>
      </c>
      <c r="J12" s="31">
        <f t="shared" si="3"/>
        <v>0</v>
      </c>
    </row>
    <row r="13" spans="1:10" x14ac:dyDescent="0.25">
      <c r="A13" s="12">
        <v>8</v>
      </c>
      <c r="B13" s="32" t="s">
        <v>185</v>
      </c>
      <c r="C13" s="30" t="s">
        <v>186</v>
      </c>
      <c r="D13" s="31" t="s">
        <v>19</v>
      </c>
      <c r="E13" s="31">
        <v>113</v>
      </c>
      <c r="F13" s="31">
        <v>0</v>
      </c>
      <c r="G13" s="31">
        <f t="shared" si="0"/>
        <v>0</v>
      </c>
      <c r="H13" s="31">
        <f t="shared" si="1"/>
        <v>0</v>
      </c>
      <c r="I13" s="31">
        <f t="shared" si="2"/>
        <v>0</v>
      </c>
      <c r="J13" s="31">
        <f t="shared" si="3"/>
        <v>0</v>
      </c>
    </row>
    <row r="14" spans="1:10" x14ac:dyDescent="0.25">
      <c r="A14" s="12">
        <v>9</v>
      </c>
      <c r="B14" s="32" t="s">
        <v>179</v>
      </c>
      <c r="C14" s="30" t="s">
        <v>138</v>
      </c>
      <c r="D14" s="31" t="s">
        <v>19</v>
      </c>
      <c r="E14" s="31">
        <v>60</v>
      </c>
      <c r="F14" s="31">
        <v>0</v>
      </c>
      <c r="G14" s="31">
        <f t="shared" si="0"/>
        <v>0</v>
      </c>
      <c r="H14" s="31">
        <f t="shared" si="1"/>
        <v>0</v>
      </c>
      <c r="I14" s="31">
        <f t="shared" si="2"/>
        <v>0</v>
      </c>
      <c r="J14" s="31">
        <f t="shared" si="3"/>
        <v>0</v>
      </c>
    </row>
    <row r="15" spans="1:10" x14ac:dyDescent="0.25">
      <c r="A15" s="12">
        <v>10</v>
      </c>
      <c r="B15" s="32" t="s">
        <v>179</v>
      </c>
      <c r="C15" s="30" t="s">
        <v>176</v>
      </c>
      <c r="D15" s="31" t="s">
        <v>19</v>
      </c>
      <c r="E15" s="31">
        <v>25</v>
      </c>
      <c r="F15" s="31">
        <v>0</v>
      </c>
      <c r="G15" s="31">
        <f t="shared" ref="G15" si="4">F15*E15</f>
        <v>0</v>
      </c>
      <c r="H15" s="31">
        <f t="shared" ref="H15" si="5">F15*30%</f>
        <v>0</v>
      </c>
      <c r="I15" s="31">
        <f t="shared" ref="I15" si="6">H15*E15</f>
        <v>0</v>
      </c>
      <c r="J15" s="31">
        <f t="shared" ref="J15" si="7">I15+G15</f>
        <v>0</v>
      </c>
    </row>
    <row r="16" spans="1:10" x14ac:dyDescent="0.25">
      <c r="A16" s="12">
        <v>11</v>
      </c>
      <c r="B16" s="32" t="s">
        <v>187</v>
      </c>
      <c r="C16" s="30"/>
      <c r="D16" s="31"/>
      <c r="E16" s="31"/>
      <c r="F16" s="31"/>
      <c r="G16" s="31"/>
      <c r="H16" s="31"/>
      <c r="I16" s="31"/>
      <c r="J16" s="31"/>
    </row>
    <row r="17" spans="1:10" x14ac:dyDescent="0.25">
      <c r="A17" s="12">
        <v>12</v>
      </c>
      <c r="B17" s="32" t="s">
        <v>138</v>
      </c>
      <c r="C17" s="30"/>
      <c r="D17" s="31" t="s">
        <v>15</v>
      </c>
      <c r="E17" s="31">
        <v>4</v>
      </c>
      <c r="F17" s="31">
        <v>0</v>
      </c>
      <c r="G17" s="31">
        <f t="shared" ref="G17" si="8">F17*E17</f>
        <v>0</v>
      </c>
      <c r="H17" s="31">
        <f t="shared" ref="H17" si="9">F17*30%</f>
        <v>0</v>
      </c>
      <c r="I17" s="31">
        <f t="shared" ref="I17" si="10">H17*E17</f>
        <v>0</v>
      </c>
      <c r="J17" s="31">
        <f t="shared" ref="J17" si="11">I17+G17</f>
        <v>0</v>
      </c>
    </row>
    <row r="18" spans="1:10" x14ac:dyDescent="0.25">
      <c r="A18" s="12">
        <v>13</v>
      </c>
      <c r="B18" s="32" t="s">
        <v>176</v>
      </c>
      <c r="C18" s="30"/>
      <c r="D18" s="31" t="s">
        <v>15</v>
      </c>
      <c r="E18" s="31">
        <v>1</v>
      </c>
      <c r="F18" s="31">
        <v>0</v>
      </c>
      <c r="G18" s="31">
        <f t="shared" si="0"/>
        <v>0</v>
      </c>
      <c r="H18" s="31">
        <f t="shared" si="1"/>
        <v>0</v>
      </c>
      <c r="I18" s="31">
        <f t="shared" si="2"/>
        <v>0</v>
      </c>
      <c r="J18" s="31">
        <f t="shared" si="3"/>
        <v>0</v>
      </c>
    </row>
    <row r="19" spans="1:10" x14ac:dyDescent="0.25">
      <c r="A19" s="12">
        <v>14</v>
      </c>
      <c r="B19" s="32" t="s">
        <v>188</v>
      </c>
      <c r="C19" s="30" t="s">
        <v>138</v>
      </c>
      <c r="D19" s="31" t="s">
        <v>15</v>
      </c>
      <c r="E19" s="31">
        <v>4</v>
      </c>
      <c r="F19" s="31">
        <v>0</v>
      </c>
      <c r="G19" s="31">
        <f t="shared" si="0"/>
        <v>0</v>
      </c>
      <c r="H19" s="31">
        <f t="shared" si="1"/>
        <v>0</v>
      </c>
      <c r="I19" s="31">
        <f t="shared" si="2"/>
        <v>0</v>
      </c>
      <c r="J19" s="31">
        <f t="shared" si="3"/>
        <v>0</v>
      </c>
    </row>
    <row r="20" spans="1:10" x14ac:dyDescent="0.25">
      <c r="A20" s="12">
        <v>15</v>
      </c>
      <c r="B20" s="32" t="s">
        <v>188</v>
      </c>
      <c r="C20" s="30" t="s">
        <v>176</v>
      </c>
      <c r="D20" s="31" t="s">
        <v>15</v>
      </c>
      <c r="E20" s="31">
        <v>1</v>
      </c>
      <c r="F20" s="31">
        <v>0</v>
      </c>
      <c r="G20" s="31">
        <f t="shared" ref="G20" si="12">F20*E20</f>
        <v>0</v>
      </c>
      <c r="H20" s="31">
        <f t="shared" ref="H20" si="13">F20*30%</f>
        <v>0</v>
      </c>
      <c r="I20" s="31">
        <f t="shared" ref="I20" si="14">H20*E20</f>
        <v>0</v>
      </c>
      <c r="J20" s="31">
        <f t="shared" ref="J20" si="15">I20+G20</f>
        <v>0</v>
      </c>
    </row>
    <row r="21" spans="1:10" x14ac:dyDescent="0.25">
      <c r="A21" s="12">
        <v>16</v>
      </c>
      <c r="B21" s="32" t="s">
        <v>188</v>
      </c>
      <c r="C21" s="30" t="s">
        <v>186</v>
      </c>
      <c r="D21" s="31" t="s">
        <v>15</v>
      </c>
      <c r="E21" s="31">
        <v>4</v>
      </c>
      <c r="F21" s="31">
        <v>0</v>
      </c>
      <c r="G21" s="31">
        <f t="shared" ref="G21:G23" si="16">F21*E21</f>
        <v>0</v>
      </c>
      <c r="H21" s="31">
        <f t="shared" ref="H21:H23" si="17">F21*30%</f>
        <v>0</v>
      </c>
      <c r="I21" s="31">
        <f t="shared" ref="I21:I23" si="18">H21*E21</f>
        <v>0</v>
      </c>
      <c r="J21" s="31">
        <f t="shared" ref="J21:J23" si="19">I21+G21</f>
        <v>0</v>
      </c>
    </row>
    <row r="22" spans="1:10" x14ac:dyDescent="0.25">
      <c r="A22" s="12">
        <v>17</v>
      </c>
      <c r="B22" s="32" t="s">
        <v>188</v>
      </c>
      <c r="C22" s="30" t="s">
        <v>189</v>
      </c>
      <c r="D22" s="31" t="s">
        <v>15</v>
      </c>
      <c r="E22" s="31">
        <v>4</v>
      </c>
      <c r="F22" s="31">
        <v>0</v>
      </c>
      <c r="G22" s="31">
        <f t="shared" si="16"/>
        <v>0</v>
      </c>
      <c r="H22" s="31">
        <f t="shared" si="17"/>
        <v>0</v>
      </c>
      <c r="I22" s="31">
        <f t="shared" si="18"/>
        <v>0</v>
      </c>
      <c r="J22" s="31">
        <f t="shared" si="19"/>
        <v>0</v>
      </c>
    </row>
    <row r="23" spans="1:10" x14ac:dyDescent="0.25">
      <c r="A23" s="12">
        <v>18</v>
      </c>
      <c r="B23" s="32" t="s">
        <v>188</v>
      </c>
      <c r="C23" s="30" t="s">
        <v>174</v>
      </c>
      <c r="D23" s="31" t="s">
        <v>15</v>
      </c>
      <c r="E23" s="31">
        <v>2</v>
      </c>
      <c r="F23" s="31">
        <v>0</v>
      </c>
      <c r="G23" s="31">
        <f t="shared" si="16"/>
        <v>0</v>
      </c>
      <c r="H23" s="31">
        <f t="shared" si="17"/>
        <v>0</v>
      </c>
      <c r="I23" s="31">
        <f t="shared" si="18"/>
        <v>0</v>
      </c>
      <c r="J23" s="31">
        <f t="shared" si="19"/>
        <v>0</v>
      </c>
    </row>
    <row r="24" spans="1:10" x14ac:dyDescent="0.25">
      <c r="A24" s="12">
        <v>19</v>
      </c>
      <c r="B24" s="32" t="s">
        <v>190</v>
      </c>
      <c r="C24" s="30"/>
      <c r="D24" s="31"/>
      <c r="E24" s="31"/>
      <c r="F24" s="31">
        <v>0</v>
      </c>
      <c r="G24" s="31">
        <f t="shared" si="0"/>
        <v>0</v>
      </c>
      <c r="H24" s="31">
        <f t="shared" si="1"/>
        <v>0</v>
      </c>
      <c r="I24" s="31">
        <f t="shared" si="2"/>
        <v>0</v>
      </c>
      <c r="J24" s="31">
        <f t="shared" si="3"/>
        <v>0</v>
      </c>
    </row>
    <row r="25" spans="1:10" x14ac:dyDescent="0.25">
      <c r="A25" s="12">
        <v>20</v>
      </c>
      <c r="B25" s="32" t="s">
        <v>135</v>
      </c>
      <c r="C25" s="30" t="s">
        <v>139</v>
      </c>
      <c r="D25" s="31" t="s">
        <v>19</v>
      </c>
      <c r="E25" s="31">
        <v>13</v>
      </c>
      <c r="F25" s="31">
        <v>0</v>
      </c>
      <c r="G25" s="31">
        <f t="shared" si="0"/>
        <v>0</v>
      </c>
      <c r="H25" s="31">
        <f t="shared" si="1"/>
        <v>0</v>
      </c>
      <c r="I25" s="31">
        <f t="shared" si="2"/>
        <v>0</v>
      </c>
      <c r="J25" s="31">
        <f t="shared" si="3"/>
        <v>0</v>
      </c>
    </row>
    <row r="26" spans="1:10" x14ac:dyDescent="0.25">
      <c r="A26" s="12">
        <v>21</v>
      </c>
      <c r="B26" s="32" t="s">
        <v>136</v>
      </c>
      <c r="C26" s="30" t="s">
        <v>192</v>
      </c>
      <c r="D26" s="31" t="s">
        <v>19</v>
      </c>
      <c r="E26" s="31">
        <v>32</v>
      </c>
      <c r="F26" s="31">
        <v>0</v>
      </c>
      <c r="G26" s="31">
        <f t="shared" si="0"/>
        <v>0</v>
      </c>
      <c r="H26" s="31">
        <f t="shared" si="1"/>
        <v>0</v>
      </c>
      <c r="I26" s="31">
        <f t="shared" si="2"/>
        <v>0</v>
      </c>
      <c r="J26" s="31">
        <f t="shared" si="3"/>
        <v>0</v>
      </c>
    </row>
    <row r="27" spans="1:10" x14ac:dyDescent="0.25">
      <c r="A27" s="12">
        <v>22</v>
      </c>
      <c r="B27" s="32" t="s">
        <v>136</v>
      </c>
      <c r="C27" s="30" t="s">
        <v>193</v>
      </c>
      <c r="D27" s="31" t="s">
        <v>19</v>
      </c>
      <c r="E27" s="31">
        <v>16</v>
      </c>
      <c r="F27" s="31">
        <v>0</v>
      </c>
      <c r="G27" s="31">
        <f t="shared" si="0"/>
        <v>0</v>
      </c>
      <c r="H27" s="31">
        <f t="shared" si="1"/>
        <v>0</v>
      </c>
      <c r="I27" s="31">
        <f t="shared" si="2"/>
        <v>0</v>
      </c>
      <c r="J27" s="31">
        <f t="shared" si="3"/>
        <v>0</v>
      </c>
    </row>
    <row r="28" spans="1:10" x14ac:dyDescent="0.25">
      <c r="A28" s="12">
        <v>23</v>
      </c>
      <c r="B28" s="32" t="s">
        <v>136</v>
      </c>
      <c r="C28" s="30" t="s">
        <v>194</v>
      </c>
      <c r="D28" s="31" t="s">
        <v>19</v>
      </c>
      <c r="E28" s="31">
        <v>12</v>
      </c>
      <c r="F28" s="31">
        <v>0</v>
      </c>
      <c r="G28" s="31">
        <f t="shared" si="0"/>
        <v>0</v>
      </c>
      <c r="H28" s="31">
        <f t="shared" si="1"/>
        <v>0</v>
      </c>
      <c r="I28" s="31">
        <f t="shared" si="2"/>
        <v>0</v>
      </c>
      <c r="J28" s="31">
        <f t="shared" si="3"/>
        <v>0</v>
      </c>
    </row>
    <row r="29" spans="1:10" x14ac:dyDescent="0.25">
      <c r="A29" s="12">
        <v>24</v>
      </c>
      <c r="B29" s="32" t="s">
        <v>191</v>
      </c>
      <c r="C29" s="30" t="s">
        <v>195</v>
      </c>
      <c r="D29" s="31" t="s">
        <v>19</v>
      </c>
      <c r="E29" s="31">
        <v>8</v>
      </c>
      <c r="F29" s="31">
        <v>0</v>
      </c>
      <c r="G29" s="31">
        <f t="shared" ref="G29" si="20">F29*E29</f>
        <v>0</v>
      </c>
      <c r="H29" s="31">
        <f t="shared" ref="H29" si="21">F29*30%</f>
        <v>0</v>
      </c>
      <c r="I29" s="31">
        <f t="shared" ref="I29" si="22">H29*E29</f>
        <v>0</v>
      </c>
      <c r="J29" s="31">
        <f t="shared" ref="J29" si="23">I29+G29</f>
        <v>0</v>
      </c>
    </row>
    <row r="30" spans="1:10" x14ac:dyDescent="0.25">
      <c r="A30" s="12">
        <v>25</v>
      </c>
      <c r="B30" s="32" t="s">
        <v>196</v>
      </c>
      <c r="C30" s="30"/>
      <c r="D30" s="31"/>
      <c r="E30" s="31"/>
      <c r="F30" s="31"/>
      <c r="G30" s="31"/>
      <c r="H30" s="31"/>
      <c r="I30" s="31"/>
      <c r="J30" s="31"/>
    </row>
    <row r="31" spans="1:10" x14ac:dyDescent="0.25">
      <c r="A31" s="12">
        <v>26</v>
      </c>
      <c r="B31" s="32" t="s">
        <v>194</v>
      </c>
      <c r="C31" s="30"/>
      <c r="D31" s="31" t="s">
        <v>15</v>
      </c>
      <c r="E31" s="31">
        <v>2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</row>
    <row r="32" spans="1:10" x14ac:dyDescent="0.25">
      <c r="A32" s="12">
        <v>27</v>
      </c>
      <c r="B32" s="32" t="s">
        <v>195</v>
      </c>
      <c r="C32" s="30"/>
      <c r="D32" s="31" t="s">
        <v>15</v>
      </c>
      <c r="E32" s="31">
        <v>1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</row>
    <row r="33" spans="1:10" x14ac:dyDescent="0.25">
      <c r="A33" s="12">
        <v>28</v>
      </c>
      <c r="B33" s="32" t="s">
        <v>197</v>
      </c>
      <c r="C33" s="30"/>
      <c r="D33" s="31"/>
      <c r="E33" s="31"/>
      <c r="F33" s="31"/>
      <c r="G33" s="31"/>
      <c r="H33" s="31"/>
      <c r="I33" s="31"/>
      <c r="J33" s="31"/>
    </row>
    <row r="34" spans="1:10" x14ac:dyDescent="0.25">
      <c r="A34" s="12">
        <v>29</v>
      </c>
      <c r="B34" s="32" t="s">
        <v>198</v>
      </c>
      <c r="C34" s="30"/>
      <c r="D34" s="31" t="s">
        <v>15</v>
      </c>
      <c r="E34" s="31">
        <v>2</v>
      </c>
      <c r="F34" s="31">
        <v>0</v>
      </c>
      <c r="G34" s="31">
        <f t="shared" si="0"/>
        <v>0</v>
      </c>
      <c r="H34" s="31">
        <f t="shared" si="1"/>
        <v>0</v>
      </c>
      <c r="I34" s="31">
        <f t="shared" si="2"/>
        <v>0</v>
      </c>
      <c r="J34" s="31">
        <f t="shared" si="3"/>
        <v>0</v>
      </c>
    </row>
    <row r="35" spans="1:10" ht="15.75" thickBot="1" x14ac:dyDescent="0.3">
      <c r="A35" s="12"/>
      <c r="B35" s="32"/>
      <c r="C35" s="30"/>
      <c r="D35" s="31"/>
      <c r="E35" s="31"/>
      <c r="F35" s="31"/>
      <c r="G35" s="31"/>
      <c r="H35" s="31"/>
      <c r="I35" s="31"/>
      <c r="J35" s="31"/>
    </row>
    <row r="36" spans="1:10" ht="15.75" thickBot="1" x14ac:dyDescent="0.3">
      <c r="A36" s="23">
        <v>1</v>
      </c>
      <c r="B36" s="107" t="s">
        <v>7</v>
      </c>
      <c r="C36" s="108"/>
      <c r="D36" s="108"/>
      <c r="E36" s="108"/>
      <c r="F36" s="109"/>
      <c r="G36" s="34">
        <v>0</v>
      </c>
      <c r="H36" s="33"/>
      <c r="I36" s="33"/>
      <c r="J36" s="33"/>
    </row>
    <row r="37" spans="1:10" ht="15.75" thickBot="1" x14ac:dyDescent="0.3">
      <c r="A37" s="23">
        <v>2</v>
      </c>
      <c r="B37" s="104" t="s">
        <v>8</v>
      </c>
      <c r="C37" s="105"/>
      <c r="D37" s="105"/>
      <c r="E37" s="105"/>
      <c r="F37" s="105"/>
      <c r="G37" s="105"/>
      <c r="H37" s="106"/>
      <c r="I37" s="34">
        <v>0</v>
      </c>
      <c r="J37" s="35"/>
    </row>
    <row r="38" spans="1:10" ht="15.75" thickBot="1" x14ac:dyDescent="0.3">
      <c r="A38" s="23">
        <v>3</v>
      </c>
      <c r="B38" s="104" t="s">
        <v>9</v>
      </c>
      <c r="C38" s="105"/>
      <c r="D38" s="105"/>
      <c r="E38" s="105"/>
      <c r="F38" s="105"/>
      <c r="G38" s="105"/>
      <c r="H38" s="105"/>
      <c r="I38" s="106"/>
      <c r="J38" s="34">
        <v>0</v>
      </c>
    </row>
    <row r="39" spans="1:10" ht="15.75" thickBot="1" x14ac:dyDescent="0.3">
      <c r="A39" s="23">
        <v>4</v>
      </c>
      <c r="B39" s="107" t="s">
        <v>10</v>
      </c>
      <c r="C39" s="108"/>
      <c r="D39" s="108"/>
      <c r="E39" s="108"/>
      <c r="F39" s="108"/>
      <c r="G39" s="108"/>
      <c r="H39" s="108"/>
      <c r="I39" s="109"/>
      <c r="J39" s="34">
        <f>J38*18%</f>
        <v>0</v>
      </c>
    </row>
  </sheetData>
  <mergeCells count="15">
    <mergeCell ref="B37:H37"/>
    <mergeCell ref="B38:I38"/>
    <mergeCell ref="B39:I39"/>
    <mergeCell ref="H1:I1"/>
    <mergeCell ref="J1:J2"/>
    <mergeCell ref="A3:J3"/>
    <mergeCell ref="A4:J4"/>
    <mergeCell ref="A5:J5"/>
    <mergeCell ref="B36:F36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zoomScaleSheetLayoutView="100" workbookViewId="0">
      <selection activeCell="B37" sqref="B37"/>
    </sheetView>
  </sheetViews>
  <sheetFormatPr defaultColWidth="9.140625" defaultRowHeight="15" x14ac:dyDescent="0.25"/>
  <cols>
    <col min="1" max="1" width="3.85546875" style="14" customWidth="1"/>
    <col min="2" max="2" width="86.140625" style="13" bestFit="1" customWidth="1"/>
    <col min="3" max="3" width="31.28515625" style="13" customWidth="1"/>
    <col min="4" max="5" width="10.7109375" style="13" customWidth="1"/>
    <col min="6" max="7" width="11.5703125" style="13" customWidth="1"/>
    <col min="8" max="8" width="12.7109375" style="13" customWidth="1"/>
    <col min="9" max="10" width="10.7109375" style="13" customWidth="1"/>
    <col min="11" max="16384" width="9.140625" style="13"/>
  </cols>
  <sheetData>
    <row r="1" spans="1:10" ht="22.5" customHeight="1" x14ac:dyDescent="0.25">
      <c r="A1" s="102" t="s">
        <v>0</v>
      </c>
      <c r="B1" s="91" t="s">
        <v>1</v>
      </c>
      <c r="C1" s="91" t="s">
        <v>2</v>
      </c>
      <c r="D1" s="91" t="s">
        <v>3</v>
      </c>
      <c r="E1" s="91" t="s">
        <v>4</v>
      </c>
      <c r="F1" s="89" t="s">
        <v>5</v>
      </c>
      <c r="G1" s="90"/>
      <c r="H1" s="89" t="s">
        <v>6</v>
      </c>
      <c r="I1" s="90"/>
      <c r="J1" s="91" t="s">
        <v>16</v>
      </c>
    </row>
    <row r="2" spans="1:10" ht="27" customHeight="1" x14ac:dyDescent="0.25">
      <c r="A2" s="103"/>
      <c r="B2" s="92"/>
      <c r="C2" s="92"/>
      <c r="D2" s="92"/>
      <c r="E2" s="92"/>
      <c r="F2" s="1" t="s">
        <v>17</v>
      </c>
      <c r="G2" s="1" t="s">
        <v>18</v>
      </c>
      <c r="H2" s="1" t="s">
        <v>17</v>
      </c>
      <c r="I2" s="1" t="s">
        <v>18</v>
      </c>
      <c r="J2" s="92"/>
    </row>
    <row r="3" spans="1:10" x14ac:dyDescent="0.25">
      <c r="A3" s="96"/>
      <c r="B3" s="97"/>
      <c r="C3" s="97"/>
      <c r="D3" s="97"/>
      <c r="E3" s="97"/>
      <c r="F3" s="97"/>
      <c r="G3" s="97"/>
      <c r="H3" s="97"/>
      <c r="I3" s="97"/>
      <c r="J3" s="98"/>
    </row>
    <row r="4" spans="1:10" ht="15.75" x14ac:dyDescent="0.25">
      <c r="A4" s="99" t="s">
        <v>216</v>
      </c>
      <c r="B4" s="100"/>
      <c r="C4" s="100"/>
      <c r="D4" s="100"/>
      <c r="E4" s="100"/>
      <c r="F4" s="100"/>
      <c r="G4" s="100"/>
      <c r="H4" s="100"/>
      <c r="I4" s="100"/>
      <c r="J4" s="101"/>
    </row>
    <row r="5" spans="1:10" ht="15" customHeight="1" x14ac:dyDescent="0.25">
      <c r="A5" s="12">
        <v>1</v>
      </c>
      <c r="B5" s="17" t="s">
        <v>231</v>
      </c>
      <c r="C5" s="15" t="s">
        <v>213</v>
      </c>
      <c r="D5" s="15" t="s">
        <v>15</v>
      </c>
      <c r="E5" s="16">
        <v>10</v>
      </c>
      <c r="F5" s="15">
        <v>0</v>
      </c>
      <c r="G5" s="15">
        <f t="shared" ref="G5" si="0">F5*E5</f>
        <v>0</v>
      </c>
      <c r="H5" s="15">
        <v>0</v>
      </c>
      <c r="I5" s="15">
        <f>H5*E5</f>
        <v>0</v>
      </c>
      <c r="J5" s="15">
        <f t="shared" ref="J5:J6" si="1">I5+G5</f>
        <v>0</v>
      </c>
    </row>
    <row r="6" spans="1:10" ht="15" customHeight="1" x14ac:dyDescent="0.25">
      <c r="A6" s="12">
        <v>2</v>
      </c>
      <c r="B6" s="17" t="s">
        <v>214</v>
      </c>
      <c r="C6" s="15" t="s">
        <v>213</v>
      </c>
      <c r="D6" s="15" t="s">
        <v>19</v>
      </c>
      <c r="E6" s="15">
        <v>200</v>
      </c>
      <c r="F6" s="15">
        <v>0</v>
      </c>
      <c r="G6" s="15">
        <f t="shared" ref="G6" si="2">F6*E6</f>
        <v>0</v>
      </c>
      <c r="H6" s="15">
        <v>0</v>
      </c>
      <c r="I6" s="15">
        <f t="shared" ref="I6" si="3">H6*E6</f>
        <v>0</v>
      </c>
      <c r="J6" s="15">
        <f t="shared" si="1"/>
        <v>0</v>
      </c>
    </row>
    <row r="7" spans="1:10" ht="15" customHeight="1" x14ac:dyDescent="0.25">
      <c r="A7" s="12">
        <v>3</v>
      </c>
      <c r="B7" s="17" t="s">
        <v>215</v>
      </c>
      <c r="C7" s="15" t="s">
        <v>213</v>
      </c>
      <c r="D7" s="15" t="s">
        <v>19</v>
      </c>
      <c r="E7" s="15">
        <v>30</v>
      </c>
      <c r="F7" s="15">
        <v>0</v>
      </c>
      <c r="G7" s="15">
        <f t="shared" ref="G7:G9" si="4">F7*E7</f>
        <v>0</v>
      </c>
      <c r="H7" s="15">
        <v>0</v>
      </c>
      <c r="I7" s="15">
        <f t="shared" ref="I7:I9" si="5">H7*E7</f>
        <v>0</v>
      </c>
      <c r="J7" s="15">
        <f t="shared" ref="J7:J9" si="6">I7+G7</f>
        <v>0</v>
      </c>
    </row>
    <row r="8" spans="1:10" ht="15" customHeight="1" x14ac:dyDescent="0.25">
      <c r="A8" s="12">
        <v>4</v>
      </c>
      <c r="B8" s="17" t="s">
        <v>205</v>
      </c>
      <c r="C8" s="15" t="s">
        <v>213</v>
      </c>
      <c r="D8" s="15" t="s">
        <v>15</v>
      </c>
      <c r="E8" s="15">
        <v>2</v>
      </c>
      <c r="F8" s="15">
        <v>0</v>
      </c>
      <c r="G8" s="15">
        <f t="shared" si="4"/>
        <v>0</v>
      </c>
      <c r="H8" s="15">
        <v>0</v>
      </c>
      <c r="I8" s="15">
        <f t="shared" si="5"/>
        <v>0</v>
      </c>
      <c r="J8" s="15">
        <f t="shared" si="6"/>
        <v>0</v>
      </c>
    </row>
    <row r="9" spans="1:10" ht="15" customHeight="1" x14ac:dyDescent="0.25">
      <c r="A9" s="12">
        <v>5</v>
      </c>
      <c r="B9" s="17" t="s">
        <v>206</v>
      </c>
      <c r="C9" s="15" t="s">
        <v>213</v>
      </c>
      <c r="D9" s="15" t="s">
        <v>19</v>
      </c>
      <c r="E9" s="15">
        <v>300</v>
      </c>
      <c r="F9" s="15">
        <v>0</v>
      </c>
      <c r="G9" s="15">
        <f t="shared" si="4"/>
        <v>0</v>
      </c>
      <c r="H9" s="15">
        <v>0</v>
      </c>
      <c r="I9" s="15">
        <f t="shared" si="5"/>
        <v>0</v>
      </c>
      <c r="J9" s="15">
        <f t="shared" si="6"/>
        <v>0</v>
      </c>
    </row>
    <row r="10" spans="1:10" ht="15" customHeight="1" x14ac:dyDescent="0.25">
      <c r="A10" s="12">
        <v>6</v>
      </c>
      <c r="B10" s="17" t="s">
        <v>207</v>
      </c>
      <c r="C10" s="15" t="s">
        <v>213</v>
      </c>
      <c r="D10" s="15" t="s">
        <v>15</v>
      </c>
      <c r="E10" s="15">
        <v>3</v>
      </c>
      <c r="F10" s="15">
        <v>0</v>
      </c>
      <c r="G10" s="15">
        <f t="shared" ref="G10:G11" si="7">F10*E10</f>
        <v>0</v>
      </c>
      <c r="H10" s="15">
        <v>0</v>
      </c>
      <c r="I10" s="15">
        <f t="shared" ref="I10:I11" si="8">H10*E10</f>
        <v>0</v>
      </c>
      <c r="J10" s="15">
        <f t="shared" ref="J10:J11" si="9">I10+G10</f>
        <v>0</v>
      </c>
    </row>
    <row r="11" spans="1:10" ht="15" customHeight="1" x14ac:dyDescent="0.25">
      <c r="A11" s="12">
        <v>7</v>
      </c>
      <c r="B11" s="17" t="s">
        <v>208</v>
      </c>
      <c r="C11" s="15" t="s">
        <v>213</v>
      </c>
      <c r="D11" s="15" t="s">
        <v>19</v>
      </c>
      <c r="E11" s="15">
        <v>36</v>
      </c>
      <c r="F11" s="15">
        <v>0</v>
      </c>
      <c r="G11" s="15">
        <f t="shared" si="7"/>
        <v>0</v>
      </c>
      <c r="H11" s="15">
        <v>0</v>
      </c>
      <c r="I11" s="15">
        <f t="shared" si="8"/>
        <v>0</v>
      </c>
      <c r="J11" s="15">
        <f t="shared" si="9"/>
        <v>0</v>
      </c>
    </row>
    <row r="12" spans="1:10" ht="15" customHeight="1" x14ac:dyDescent="0.25">
      <c r="A12" s="12">
        <v>8</v>
      </c>
      <c r="B12" s="17" t="s">
        <v>203</v>
      </c>
      <c r="C12" s="15" t="s">
        <v>213</v>
      </c>
      <c r="D12" s="15" t="s">
        <v>199</v>
      </c>
      <c r="E12" s="15">
        <v>1</v>
      </c>
      <c r="F12" s="15">
        <v>0</v>
      </c>
      <c r="G12" s="15">
        <f t="shared" ref="G12" si="10">F12*E12</f>
        <v>0</v>
      </c>
      <c r="H12" s="15">
        <v>0</v>
      </c>
      <c r="I12" s="15">
        <f t="shared" ref="I12" si="11">H12*E12</f>
        <v>0</v>
      </c>
      <c r="J12" s="15">
        <f t="shared" ref="J12" si="12">I12+G12</f>
        <v>0</v>
      </c>
    </row>
    <row r="13" spans="1:10" ht="15" customHeight="1" thickBot="1" x14ac:dyDescent="0.3">
      <c r="A13" s="12"/>
      <c r="B13" s="38"/>
      <c r="C13" s="36"/>
      <c r="D13" s="36"/>
      <c r="E13" s="36"/>
      <c r="F13" s="36"/>
      <c r="G13" s="37"/>
      <c r="H13" s="15"/>
      <c r="I13" s="15"/>
      <c r="J13" s="15"/>
    </row>
    <row r="14" spans="1:10" ht="16.5" thickBot="1" x14ac:dyDescent="0.3">
      <c r="A14" s="23">
        <v>1</v>
      </c>
      <c r="B14" s="83" t="s">
        <v>7</v>
      </c>
      <c r="C14" s="84"/>
      <c r="D14" s="84"/>
      <c r="E14" s="84"/>
      <c r="F14" s="85"/>
      <c r="G14" s="19">
        <f>SUM(G5:G12)</f>
        <v>0</v>
      </c>
      <c r="H14" s="20"/>
      <c r="I14" s="20"/>
      <c r="J14" s="20"/>
    </row>
    <row r="15" spans="1:10" ht="16.5" thickBot="1" x14ac:dyDescent="0.3">
      <c r="A15" s="23">
        <v>2</v>
      </c>
      <c r="B15" s="86" t="s">
        <v>8</v>
      </c>
      <c r="C15" s="87"/>
      <c r="D15" s="87"/>
      <c r="E15" s="87"/>
      <c r="F15" s="87"/>
      <c r="G15" s="87"/>
      <c r="H15" s="88"/>
      <c r="I15" s="19">
        <f>SUM(I5:I14)</f>
        <v>0</v>
      </c>
      <c r="J15" s="21">
        <f>SUM(J5:J14)</f>
        <v>0</v>
      </c>
    </row>
    <row r="16" spans="1:10" ht="15.75" customHeight="1" thickBot="1" x14ac:dyDescent="0.3">
      <c r="A16" s="23">
        <v>4</v>
      </c>
      <c r="B16" s="83" t="s">
        <v>10</v>
      </c>
      <c r="C16" s="84"/>
      <c r="D16" s="84"/>
      <c r="E16" s="84"/>
      <c r="F16" s="84"/>
      <c r="G16" s="84"/>
      <c r="H16" s="84"/>
      <c r="I16" s="85"/>
      <c r="J16" s="19">
        <f>J15*18%</f>
        <v>0</v>
      </c>
    </row>
    <row r="17" spans="2:10" x14ac:dyDescent="0.25">
      <c r="B17" s="22"/>
      <c r="C17" s="22"/>
      <c r="D17" s="22"/>
      <c r="E17" s="22"/>
      <c r="F17" s="22"/>
      <c r="G17" s="22"/>
      <c r="H17" s="22"/>
      <c r="I17" s="22"/>
      <c r="J17" s="22"/>
    </row>
    <row r="18" spans="2:10" x14ac:dyDescent="0.25">
      <c r="B18" s="22"/>
      <c r="C18" s="22"/>
      <c r="D18" s="22"/>
      <c r="E18" s="22"/>
      <c r="F18" s="22"/>
      <c r="G18" s="22"/>
      <c r="H18" s="22"/>
      <c r="I18" s="22"/>
      <c r="J18" s="22"/>
    </row>
    <row r="19" spans="2:10" x14ac:dyDescent="0.25">
      <c r="B19" s="22"/>
      <c r="C19" s="22"/>
      <c r="D19" s="22"/>
      <c r="E19" s="22"/>
      <c r="F19" s="22"/>
      <c r="G19" s="22"/>
      <c r="H19" s="22"/>
      <c r="I19" s="22"/>
      <c r="J19" s="22"/>
    </row>
    <row r="20" spans="2:10" x14ac:dyDescent="0.25">
      <c r="B20" s="22"/>
      <c r="C20" s="22"/>
      <c r="D20" s="22"/>
      <c r="E20" s="22"/>
      <c r="F20" s="22"/>
      <c r="G20" s="22"/>
      <c r="H20" s="22"/>
      <c r="I20" s="22"/>
      <c r="J20" s="22"/>
    </row>
    <row r="21" spans="2:10" x14ac:dyDescent="0.25">
      <c r="B21" s="22"/>
      <c r="C21" s="22"/>
      <c r="D21" s="22"/>
      <c r="E21" s="22"/>
      <c r="F21" s="22"/>
      <c r="G21" s="22"/>
      <c r="H21" s="22"/>
      <c r="I21" s="22"/>
      <c r="J21" s="22"/>
    </row>
    <row r="22" spans="2:10" x14ac:dyDescent="0.25">
      <c r="B22" s="22"/>
      <c r="C22" s="22"/>
      <c r="D22" s="22"/>
      <c r="E22" s="22"/>
      <c r="F22" s="22"/>
      <c r="G22" s="22"/>
      <c r="H22" s="22"/>
      <c r="I22" s="22"/>
      <c r="J22" s="22"/>
    </row>
    <row r="23" spans="2:10" x14ac:dyDescent="0.25">
      <c r="B23" s="22"/>
      <c r="C23" s="22"/>
      <c r="D23" s="22"/>
      <c r="E23" s="22"/>
      <c r="F23" s="22"/>
      <c r="G23" s="22"/>
      <c r="H23" s="22"/>
      <c r="I23" s="22"/>
      <c r="J23" s="22"/>
    </row>
    <row r="24" spans="2:10" x14ac:dyDescent="0.25">
      <c r="B24" s="22"/>
      <c r="C24" s="22"/>
      <c r="D24" s="22"/>
      <c r="E24" s="22"/>
      <c r="F24" s="22"/>
      <c r="G24" s="22"/>
      <c r="H24" s="22"/>
      <c r="I24" s="22"/>
      <c r="J24" s="22"/>
    </row>
    <row r="25" spans="2:10" x14ac:dyDescent="0.25">
      <c r="B25" s="22"/>
      <c r="C25" s="22"/>
      <c r="D25" s="22"/>
      <c r="E25" s="22"/>
      <c r="F25" s="22"/>
      <c r="G25" s="22"/>
      <c r="H25" s="22"/>
      <c r="I25" s="22"/>
      <c r="J25" s="22"/>
    </row>
  </sheetData>
  <mergeCells count="13">
    <mergeCell ref="B16:I16"/>
    <mergeCell ref="B15:H15"/>
    <mergeCell ref="F1:G1"/>
    <mergeCell ref="H1:I1"/>
    <mergeCell ref="J1:J2"/>
    <mergeCell ref="A3:J3"/>
    <mergeCell ref="A4:J4"/>
    <mergeCell ref="B14:F14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scale="4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4"/>
  <sheetViews>
    <sheetView zoomScale="85" zoomScaleNormal="85" zoomScaleSheetLayoutView="100" workbookViewId="0">
      <selection activeCell="A15" sqref="A15"/>
    </sheetView>
  </sheetViews>
  <sheetFormatPr defaultColWidth="9.140625" defaultRowHeight="15" x14ac:dyDescent="0.25"/>
  <cols>
    <col min="1" max="1" width="3.85546875" style="14" bestFit="1" customWidth="1"/>
    <col min="2" max="2" width="86.140625" style="13" customWidth="1"/>
    <col min="3" max="3" width="29.42578125" style="13" customWidth="1"/>
    <col min="4" max="5" width="10.7109375" style="13" customWidth="1"/>
    <col min="6" max="7" width="11.5703125" style="13" customWidth="1"/>
    <col min="8" max="8" width="12.7109375" style="13" customWidth="1"/>
    <col min="9" max="10" width="10.7109375" style="13" customWidth="1"/>
    <col min="11" max="16384" width="9.140625" style="13"/>
  </cols>
  <sheetData>
    <row r="1" spans="1:16" ht="22.5" customHeight="1" x14ac:dyDescent="0.25">
      <c r="A1" s="102" t="s">
        <v>0</v>
      </c>
      <c r="B1" s="91" t="s">
        <v>1</v>
      </c>
      <c r="C1" s="91" t="s">
        <v>2</v>
      </c>
      <c r="D1" s="91" t="s">
        <v>3</v>
      </c>
      <c r="E1" s="91" t="s">
        <v>4</v>
      </c>
      <c r="F1" s="89" t="s">
        <v>5</v>
      </c>
      <c r="G1" s="90"/>
      <c r="H1" s="89" t="s">
        <v>6</v>
      </c>
      <c r="I1" s="90"/>
      <c r="J1" s="91" t="s">
        <v>16</v>
      </c>
    </row>
    <row r="2" spans="1:16" ht="27" customHeight="1" x14ac:dyDescent="0.25">
      <c r="A2" s="103"/>
      <c r="B2" s="92"/>
      <c r="C2" s="92"/>
      <c r="D2" s="92"/>
      <c r="E2" s="92"/>
      <c r="F2" s="1" t="s">
        <v>17</v>
      </c>
      <c r="G2" s="1" t="s">
        <v>18</v>
      </c>
      <c r="H2" s="1" t="s">
        <v>17</v>
      </c>
      <c r="I2" s="1" t="s">
        <v>18</v>
      </c>
      <c r="J2" s="92"/>
    </row>
    <row r="3" spans="1:16" x14ac:dyDescent="0.25">
      <c r="A3" s="96"/>
      <c r="B3" s="97"/>
      <c r="C3" s="97"/>
      <c r="D3" s="97"/>
      <c r="E3" s="97"/>
      <c r="F3" s="97"/>
      <c r="G3" s="97"/>
      <c r="H3" s="97"/>
      <c r="I3" s="97"/>
      <c r="J3" s="98"/>
    </row>
    <row r="4" spans="1:16" ht="15.75" x14ac:dyDescent="0.25">
      <c r="A4" s="99" t="s">
        <v>211</v>
      </c>
      <c r="B4" s="100"/>
      <c r="C4" s="100"/>
      <c r="D4" s="100"/>
      <c r="E4" s="100"/>
      <c r="F4" s="100"/>
      <c r="G4" s="100"/>
      <c r="H4" s="100"/>
      <c r="I4" s="100"/>
      <c r="J4" s="101"/>
    </row>
    <row r="5" spans="1:16" ht="15.75" customHeight="1" x14ac:dyDescent="0.25">
      <c r="A5" s="43"/>
      <c r="B5" s="44"/>
      <c r="C5" s="45"/>
      <c r="D5" s="43"/>
      <c r="E5" s="43"/>
      <c r="F5" s="43"/>
      <c r="G5" s="43"/>
      <c r="H5" s="43"/>
      <c r="I5" s="43"/>
      <c r="J5" s="43"/>
    </row>
    <row r="6" spans="1:16" ht="15" customHeight="1" x14ac:dyDescent="0.25">
      <c r="A6" s="43">
        <v>1</v>
      </c>
      <c r="B6" s="46" t="s">
        <v>233</v>
      </c>
      <c r="C6" s="58"/>
      <c r="D6" s="45" t="s">
        <v>199</v>
      </c>
      <c r="E6" s="45">
        <v>1</v>
      </c>
      <c r="F6" s="45">
        <v>0</v>
      </c>
      <c r="G6" s="45">
        <f t="shared" ref="G6:G24" si="0">F6*E6</f>
        <v>0</v>
      </c>
      <c r="H6" s="45">
        <f>F6*0.3</f>
        <v>0</v>
      </c>
      <c r="I6" s="45">
        <f t="shared" ref="I6:I24" si="1">H6*E6</f>
        <v>0</v>
      </c>
      <c r="J6" s="45">
        <f t="shared" ref="J6:J24" si="2">I6+G6</f>
        <v>0</v>
      </c>
      <c r="K6" s="57"/>
      <c r="L6" s="57"/>
      <c r="M6" s="57"/>
      <c r="N6" s="57"/>
      <c r="O6" s="57"/>
      <c r="P6" s="57"/>
    </row>
    <row r="7" spans="1:16" s="57" customFormat="1" ht="15" customHeight="1" x14ac:dyDescent="0.25">
      <c r="A7" s="43">
        <v>2</v>
      </c>
      <c r="B7" s="47" t="s">
        <v>229</v>
      </c>
      <c r="C7" s="58"/>
      <c r="D7" s="45" t="s">
        <v>15</v>
      </c>
      <c r="E7" s="45">
        <v>4</v>
      </c>
      <c r="F7" s="45">
        <v>0</v>
      </c>
      <c r="G7" s="45">
        <f t="shared" si="0"/>
        <v>0</v>
      </c>
      <c r="H7" s="45">
        <f t="shared" ref="H7:H24" si="3">F7*0.3</f>
        <v>0</v>
      </c>
      <c r="I7" s="45">
        <f t="shared" si="1"/>
        <v>0</v>
      </c>
      <c r="J7" s="45">
        <f t="shared" si="2"/>
        <v>0</v>
      </c>
    </row>
    <row r="8" spans="1:16" ht="39.75" customHeight="1" x14ac:dyDescent="0.25">
      <c r="A8" s="43">
        <v>3</v>
      </c>
      <c r="B8" s="47" t="s">
        <v>266</v>
      </c>
      <c r="C8" s="45" t="s">
        <v>267</v>
      </c>
      <c r="D8" s="45" t="s">
        <v>15</v>
      </c>
      <c r="E8" s="45">
        <v>1</v>
      </c>
      <c r="F8" s="45">
        <v>0</v>
      </c>
      <c r="G8" s="45">
        <f t="shared" si="0"/>
        <v>0</v>
      </c>
      <c r="H8" s="45">
        <f t="shared" si="3"/>
        <v>0</v>
      </c>
      <c r="I8" s="45">
        <f t="shared" si="1"/>
        <v>0</v>
      </c>
      <c r="J8" s="45">
        <f t="shared" si="2"/>
        <v>0</v>
      </c>
      <c r="K8" s="113"/>
      <c r="L8" s="114"/>
      <c r="M8" s="114"/>
      <c r="N8" s="114"/>
      <c r="O8" s="114"/>
      <c r="P8" s="114"/>
    </row>
    <row r="9" spans="1:16" ht="15" customHeight="1" x14ac:dyDescent="0.25">
      <c r="A9" s="43">
        <v>4</v>
      </c>
      <c r="B9" s="47" t="s">
        <v>227</v>
      </c>
      <c r="C9" s="58"/>
      <c r="D9" s="45" t="s">
        <v>15</v>
      </c>
      <c r="E9" s="45">
        <v>5</v>
      </c>
      <c r="F9" s="45">
        <v>0</v>
      </c>
      <c r="G9" s="45">
        <f t="shared" si="0"/>
        <v>0</v>
      </c>
      <c r="H9" s="45">
        <f t="shared" si="3"/>
        <v>0</v>
      </c>
      <c r="I9" s="45">
        <f t="shared" si="1"/>
        <v>0</v>
      </c>
      <c r="J9" s="45">
        <f t="shared" si="2"/>
        <v>0</v>
      </c>
      <c r="K9" s="57"/>
      <c r="L9" s="57"/>
      <c r="M9" s="57"/>
      <c r="N9" s="57"/>
      <c r="O9" s="57"/>
      <c r="P9" s="57"/>
    </row>
    <row r="10" spans="1:16" ht="15" customHeight="1" x14ac:dyDescent="0.25">
      <c r="A10" s="43">
        <v>5</v>
      </c>
      <c r="B10" s="47" t="s">
        <v>228</v>
      </c>
      <c r="C10" s="58"/>
      <c r="D10" s="45" t="s">
        <v>15</v>
      </c>
      <c r="E10" s="45">
        <v>2</v>
      </c>
      <c r="F10" s="45">
        <v>0</v>
      </c>
      <c r="G10" s="45">
        <f t="shared" si="0"/>
        <v>0</v>
      </c>
      <c r="H10" s="45">
        <f t="shared" si="3"/>
        <v>0</v>
      </c>
      <c r="I10" s="45">
        <f t="shared" si="1"/>
        <v>0</v>
      </c>
      <c r="J10" s="45">
        <f t="shared" si="2"/>
        <v>0</v>
      </c>
      <c r="K10" s="57"/>
      <c r="L10" s="57"/>
      <c r="M10" s="57"/>
      <c r="N10" s="57"/>
      <c r="O10" s="57"/>
      <c r="P10" s="57"/>
    </row>
    <row r="11" spans="1:16" ht="15" customHeight="1" x14ac:dyDescent="0.25">
      <c r="A11" s="43">
        <v>6</v>
      </c>
      <c r="B11" s="46" t="s">
        <v>236</v>
      </c>
      <c r="C11" s="58"/>
      <c r="D11" s="45" t="s">
        <v>15</v>
      </c>
      <c r="E11" s="45">
        <v>2</v>
      </c>
      <c r="F11" s="45">
        <v>0</v>
      </c>
      <c r="G11" s="45">
        <f t="shared" si="0"/>
        <v>0</v>
      </c>
      <c r="H11" s="45">
        <f t="shared" si="3"/>
        <v>0</v>
      </c>
      <c r="I11" s="45">
        <f t="shared" si="1"/>
        <v>0</v>
      </c>
      <c r="J11" s="45">
        <f t="shared" si="2"/>
        <v>0</v>
      </c>
      <c r="K11" s="57"/>
      <c r="L11" s="57"/>
      <c r="M11" s="57"/>
      <c r="N11" s="57"/>
      <c r="O11" s="57"/>
      <c r="P11" s="57"/>
    </row>
    <row r="12" spans="1:16" s="57" customFormat="1" ht="15" customHeight="1" x14ac:dyDescent="0.25">
      <c r="A12" s="43">
        <v>7</v>
      </c>
      <c r="B12" s="46" t="s">
        <v>217</v>
      </c>
      <c r="C12" s="58"/>
      <c r="D12" s="45" t="s">
        <v>15</v>
      </c>
      <c r="E12" s="45">
        <v>150</v>
      </c>
      <c r="F12" s="45">
        <v>0</v>
      </c>
      <c r="G12" s="45">
        <f t="shared" si="0"/>
        <v>0</v>
      </c>
      <c r="H12" s="45">
        <f t="shared" si="3"/>
        <v>0</v>
      </c>
      <c r="I12" s="45">
        <f t="shared" si="1"/>
        <v>0</v>
      </c>
      <c r="J12" s="45">
        <f t="shared" si="2"/>
        <v>0</v>
      </c>
    </row>
    <row r="13" spans="1:16" s="57" customFormat="1" ht="15" customHeight="1" x14ac:dyDescent="0.25">
      <c r="A13" s="43">
        <v>8</v>
      </c>
      <c r="B13" s="46" t="s">
        <v>268</v>
      </c>
      <c r="C13" s="45"/>
      <c r="D13" s="45" t="s">
        <v>15</v>
      </c>
      <c r="E13" s="45">
        <v>2</v>
      </c>
      <c r="F13" s="45">
        <v>0</v>
      </c>
      <c r="G13" s="45">
        <f t="shared" si="0"/>
        <v>0</v>
      </c>
      <c r="H13" s="45">
        <f t="shared" si="3"/>
        <v>0</v>
      </c>
      <c r="I13" s="45">
        <f t="shared" si="1"/>
        <v>0</v>
      </c>
      <c r="J13" s="45">
        <f t="shared" si="2"/>
        <v>0</v>
      </c>
      <c r="K13" s="110"/>
      <c r="L13" s="111"/>
      <c r="M13" s="111"/>
      <c r="N13" s="111"/>
      <c r="O13" s="111"/>
      <c r="P13" s="111"/>
    </row>
    <row r="14" spans="1:16" ht="15" customHeight="1" x14ac:dyDescent="0.25">
      <c r="A14" s="43">
        <v>9</v>
      </c>
      <c r="B14" s="46" t="s">
        <v>234</v>
      </c>
      <c r="C14" s="58"/>
      <c r="D14" s="45" t="s">
        <v>15</v>
      </c>
      <c r="E14" s="45">
        <v>52</v>
      </c>
      <c r="F14" s="45">
        <v>0</v>
      </c>
      <c r="G14" s="45">
        <f t="shared" si="0"/>
        <v>0</v>
      </c>
      <c r="H14" s="45">
        <f t="shared" si="3"/>
        <v>0</v>
      </c>
      <c r="I14" s="45">
        <f t="shared" si="1"/>
        <v>0</v>
      </c>
      <c r="J14" s="45">
        <f t="shared" si="2"/>
        <v>0</v>
      </c>
      <c r="K14" s="113" t="s">
        <v>275</v>
      </c>
      <c r="L14" s="114"/>
      <c r="M14" s="114"/>
      <c r="N14" s="114"/>
      <c r="O14" s="114"/>
      <c r="P14" s="114"/>
    </row>
    <row r="15" spans="1:16" ht="15" customHeight="1" x14ac:dyDescent="0.25">
      <c r="A15" s="43">
        <v>10</v>
      </c>
      <c r="B15" s="46" t="s">
        <v>235</v>
      </c>
      <c r="C15" s="58" t="s">
        <v>269</v>
      </c>
      <c r="D15" s="45" t="s">
        <v>15</v>
      </c>
      <c r="E15" s="45">
        <v>30</v>
      </c>
      <c r="F15" s="45">
        <v>0</v>
      </c>
      <c r="G15" s="45">
        <f t="shared" si="0"/>
        <v>0</v>
      </c>
      <c r="H15" s="45">
        <f t="shared" si="3"/>
        <v>0</v>
      </c>
      <c r="I15" s="45">
        <f t="shared" si="1"/>
        <v>0</v>
      </c>
      <c r="J15" s="45">
        <f t="shared" si="2"/>
        <v>0</v>
      </c>
      <c r="K15" s="113"/>
      <c r="L15" s="114"/>
      <c r="M15" s="114"/>
      <c r="N15" s="114"/>
      <c r="O15" s="114"/>
      <c r="P15" s="114"/>
    </row>
    <row r="16" spans="1:16" ht="15" customHeight="1" x14ac:dyDescent="0.25">
      <c r="A16" s="43">
        <v>11</v>
      </c>
      <c r="B16" s="46" t="s">
        <v>239</v>
      </c>
      <c r="C16" s="58"/>
      <c r="D16" s="45" t="s">
        <v>199</v>
      </c>
      <c r="E16" s="45">
        <v>2</v>
      </c>
      <c r="F16" s="45">
        <v>0</v>
      </c>
      <c r="G16" s="45">
        <f t="shared" si="0"/>
        <v>0</v>
      </c>
      <c r="H16" s="45">
        <f t="shared" si="3"/>
        <v>0</v>
      </c>
      <c r="I16" s="45">
        <f t="shared" si="1"/>
        <v>0</v>
      </c>
      <c r="J16" s="45">
        <f t="shared" si="2"/>
        <v>0</v>
      </c>
      <c r="K16" s="110"/>
      <c r="L16" s="111"/>
      <c r="M16" s="111"/>
      <c r="N16" s="111"/>
      <c r="O16" s="111"/>
      <c r="P16" s="111"/>
    </row>
    <row r="17" spans="1:16" ht="15" customHeight="1" x14ac:dyDescent="0.25">
      <c r="A17" s="43">
        <v>12</v>
      </c>
      <c r="B17" s="46" t="s">
        <v>240</v>
      </c>
      <c r="C17" s="58"/>
      <c r="D17" s="45" t="s">
        <v>15</v>
      </c>
      <c r="E17" s="45">
        <v>2</v>
      </c>
      <c r="F17" s="45">
        <v>0</v>
      </c>
      <c r="G17" s="45">
        <f t="shared" si="0"/>
        <v>0</v>
      </c>
      <c r="H17" s="45">
        <f t="shared" si="3"/>
        <v>0</v>
      </c>
      <c r="I17" s="45">
        <f t="shared" si="1"/>
        <v>0</v>
      </c>
      <c r="J17" s="45">
        <f t="shared" si="2"/>
        <v>0</v>
      </c>
      <c r="K17" s="110"/>
      <c r="L17" s="111"/>
      <c r="M17" s="111"/>
      <c r="N17" s="111"/>
      <c r="O17" s="111"/>
      <c r="P17" s="111"/>
    </row>
    <row r="18" spans="1:16" ht="15" customHeight="1" x14ac:dyDescent="0.25">
      <c r="A18" s="43">
        <v>13</v>
      </c>
      <c r="B18" s="46" t="s">
        <v>237</v>
      </c>
      <c r="C18" s="58"/>
      <c r="D18" s="45" t="s">
        <v>15</v>
      </c>
      <c r="E18" s="45">
        <v>4</v>
      </c>
      <c r="F18" s="45">
        <v>0</v>
      </c>
      <c r="G18" s="45">
        <f t="shared" si="0"/>
        <v>0</v>
      </c>
      <c r="H18" s="45">
        <f t="shared" si="3"/>
        <v>0</v>
      </c>
      <c r="I18" s="45">
        <f t="shared" si="1"/>
        <v>0</v>
      </c>
      <c r="J18" s="45">
        <f t="shared" si="2"/>
        <v>0</v>
      </c>
      <c r="K18" s="110"/>
      <c r="L18" s="111"/>
      <c r="M18" s="111"/>
      <c r="N18" s="111"/>
      <c r="O18" s="111"/>
      <c r="P18" s="111"/>
    </row>
    <row r="19" spans="1:16" ht="15" customHeight="1" x14ac:dyDescent="0.25">
      <c r="A19" s="43">
        <v>14</v>
      </c>
      <c r="B19" s="46" t="s">
        <v>238</v>
      </c>
      <c r="C19" s="58"/>
      <c r="D19" s="45" t="s">
        <v>15</v>
      </c>
      <c r="E19" s="45">
        <v>2</v>
      </c>
      <c r="F19" s="45">
        <v>0</v>
      </c>
      <c r="G19" s="45">
        <f t="shared" si="0"/>
        <v>0</v>
      </c>
      <c r="H19" s="45">
        <f t="shared" si="3"/>
        <v>0</v>
      </c>
      <c r="I19" s="45">
        <f t="shared" si="1"/>
        <v>0</v>
      </c>
      <c r="J19" s="45">
        <f t="shared" si="2"/>
        <v>0</v>
      </c>
      <c r="K19" s="110"/>
      <c r="L19" s="112"/>
      <c r="M19" s="112"/>
      <c r="N19" s="112"/>
      <c r="O19" s="112"/>
      <c r="P19" s="112"/>
    </row>
    <row r="20" spans="1:16" ht="15" customHeight="1" x14ac:dyDescent="0.25">
      <c r="A20" s="43">
        <v>15</v>
      </c>
      <c r="B20" s="55" t="s">
        <v>270</v>
      </c>
      <c r="C20" s="56"/>
      <c r="D20" s="54" t="s">
        <v>224</v>
      </c>
      <c r="E20" s="54">
        <v>65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110"/>
      <c r="L20" s="111"/>
      <c r="M20" s="111"/>
      <c r="N20" s="111"/>
      <c r="O20" s="111"/>
      <c r="P20" s="57"/>
    </row>
    <row r="21" spans="1:16" s="57" customFormat="1" ht="15" customHeight="1" x14ac:dyDescent="0.25">
      <c r="A21" s="43">
        <v>16</v>
      </c>
      <c r="B21" s="55" t="s">
        <v>265</v>
      </c>
      <c r="C21" s="56"/>
      <c r="D21" s="54" t="s">
        <v>224</v>
      </c>
      <c r="E21" s="54">
        <v>75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</row>
    <row r="22" spans="1:16" s="57" customFormat="1" ht="15" customHeight="1" x14ac:dyDescent="0.25">
      <c r="A22" s="43">
        <v>17</v>
      </c>
      <c r="B22" s="46" t="s">
        <v>218</v>
      </c>
      <c r="C22" s="54"/>
      <c r="D22" s="45" t="s">
        <v>224</v>
      </c>
      <c r="E22" s="45">
        <v>1800</v>
      </c>
      <c r="F22" s="45">
        <v>0</v>
      </c>
      <c r="G22" s="45">
        <f t="shared" si="0"/>
        <v>0</v>
      </c>
      <c r="H22" s="45">
        <f t="shared" si="3"/>
        <v>0</v>
      </c>
      <c r="I22" s="45">
        <f t="shared" si="1"/>
        <v>0</v>
      </c>
      <c r="J22" s="45">
        <f t="shared" si="2"/>
        <v>0</v>
      </c>
    </row>
    <row r="23" spans="1:16" s="57" customFormat="1" ht="15" customHeight="1" x14ac:dyDescent="0.25">
      <c r="A23" s="43">
        <v>18</v>
      </c>
      <c r="B23" s="46" t="s">
        <v>219</v>
      </c>
      <c r="C23" s="54"/>
      <c r="D23" s="45" t="s">
        <v>224</v>
      </c>
      <c r="E23" s="45">
        <v>3000</v>
      </c>
      <c r="F23" s="45">
        <v>0</v>
      </c>
      <c r="G23" s="45">
        <f t="shared" si="0"/>
        <v>0</v>
      </c>
      <c r="H23" s="45">
        <f t="shared" si="3"/>
        <v>0</v>
      </c>
      <c r="I23" s="45">
        <f t="shared" si="1"/>
        <v>0</v>
      </c>
      <c r="J23" s="45">
        <f t="shared" si="2"/>
        <v>0</v>
      </c>
    </row>
    <row r="24" spans="1:16" ht="15" customHeight="1" x14ac:dyDescent="0.25">
      <c r="A24" s="43">
        <v>19</v>
      </c>
      <c r="B24" s="46" t="s">
        <v>202</v>
      </c>
      <c r="C24" s="58"/>
      <c r="D24" s="45" t="s">
        <v>199</v>
      </c>
      <c r="E24" s="45">
        <v>1</v>
      </c>
      <c r="F24" s="45">
        <v>0</v>
      </c>
      <c r="G24" s="45">
        <f t="shared" si="0"/>
        <v>0</v>
      </c>
      <c r="H24" s="45">
        <f t="shared" si="3"/>
        <v>0</v>
      </c>
      <c r="I24" s="45">
        <f t="shared" si="1"/>
        <v>0</v>
      </c>
      <c r="J24" s="45">
        <f t="shared" si="2"/>
        <v>0</v>
      </c>
      <c r="K24" s="57"/>
      <c r="L24" s="57"/>
      <c r="M24" s="57"/>
      <c r="N24" s="57"/>
      <c r="O24" s="57"/>
      <c r="P24" s="57"/>
    </row>
    <row r="25" spans="1:16" ht="15.75" customHeight="1" thickBot="1" x14ac:dyDescent="0.3">
      <c r="A25" s="43"/>
      <c r="B25" s="46"/>
      <c r="C25" s="45"/>
      <c r="D25" s="43"/>
      <c r="E25" s="43"/>
      <c r="F25" s="43"/>
      <c r="G25" s="43"/>
      <c r="H25" s="43"/>
      <c r="I25" s="43"/>
      <c r="J25" s="43"/>
      <c r="K25" s="57"/>
      <c r="L25" s="57"/>
      <c r="M25" s="57"/>
      <c r="N25" s="57"/>
      <c r="O25" s="57"/>
      <c r="P25" s="57"/>
    </row>
    <row r="26" spans="1:16" ht="15.75" customHeight="1" thickBot="1" x14ac:dyDescent="0.3">
      <c r="A26" s="59">
        <v>1</v>
      </c>
      <c r="B26" s="115" t="s">
        <v>7</v>
      </c>
      <c r="C26" s="116"/>
      <c r="D26" s="116"/>
      <c r="E26" s="116"/>
      <c r="F26" s="117"/>
      <c r="G26" s="60">
        <f>SUM(G6:G25)</f>
        <v>0</v>
      </c>
      <c r="H26" s="61"/>
      <c r="I26" s="61"/>
      <c r="J26" s="61"/>
      <c r="K26" s="57"/>
      <c r="L26" s="57"/>
      <c r="M26" s="57"/>
      <c r="N26" s="57"/>
      <c r="O26" s="57"/>
      <c r="P26" s="57"/>
    </row>
    <row r="27" spans="1:16" ht="15.75" customHeight="1" thickBot="1" x14ac:dyDescent="0.3">
      <c r="A27" s="59">
        <v>2</v>
      </c>
      <c r="B27" s="118" t="s">
        <v>8</v>
      </c>
      <c r="C27" s="119"/>
      <c r="D27" s="119"/>
      <c r="E27" s="119"/>
      <c r="F27" s="119"/>
      <c r="G27" s="119"/>
      <c r="H27" s="120"/>
      <c r="I27" s="60">
        <f>SUM(I6:I26)</f>
        <v>0</v>
      </c>
      <c r="J27" s="62"/>
      <c r="K27" s="57"/>
      <c r="L27" s="57"/>
      <c r="M27" s="57"/>
      <c r="N27" s="57"/>
      <c r="O27" s="57"/>
      <c r="P27" s="57"/>
    </row>
    <row r="28" spans="1:16" ht="15.75" customHeight="1" thickBot="1" x14ac:dyDescent="0.3">
      <c r="A28" s="59">
        <v>3</v>
      </c>
      <c r="B28" s="118" t="s">
        <v>9</v>
      </c>
      <c r="C28" s="119"/>
      <c r="D28" s="119"/>
      <c r="E28" s="119"/>
      <c r="F28" s="119"/>
      <c r="G28" s="119"/>
      <c r="H28" s="119"/>
      <c r="I28" s="120"/>
      <c r="J28" s="60">
        <f>SUM(J6:J27)</f>
        <v>0</v>
      </c>
      <c r="K28" s="57"/>
      <c r="L28" s="57"/>
      <c r="M28" s="57"/>
      <c r="N28" s="57"/>
      <c r="O28" s="57"/>
      <c r="P28" s="57"/>
    </row>
    <row r="29" spans="1:16" ht="15" customHeight="1" thickBot="1" x14ac:dyDescent="0.3">
      <c r="A29" s="59">
        <v>4</v>
      </c>
      <c r="B29" s="115" t="s">
        <v>10</v>
      </c>
      <c r="C29" s="116"/>
      <c r="D29" s="116"/>
      <c r="E29" s="116"/>
      <c r="F29" s="116"/>
      <c r="G29" s="116"/>
      <c r="H29" s="116"/>
      <c r="I29" s="117"/>
      <c r="J29" s="60">
        <f>J28*18%</f>
        <v>0</v>
      </c>
      <c r="K29" s="57"/>
      <c r="L29" s="57"/>
      <c r="M29" s="57"/>
      <c r="N29" s="57"/>
      <c r="O29" s="57"/>
      <c r="P29" s="57"/>
    </row>
    <row r="30" spans="1:16" ht="15.75" customHeight="1" x14ac:dyDescent="0.25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57"/>
      <c r="L30" s="57"/>
      <c r="M30" s="57"/>
      <c r="N30" s="57"/>
      <c r="O30" s="57"/>
      <c r="P30" s="57"/>
    </row>
    <row r="31" spans="1:16" ht="15.75" customHeight="1" x14ac:dyDescent="0.25">
      <c r="B31" s="22"/>
      <c r="C31" s="22"/>
      <c r="D31" s="22"/>
      <c r="E31" s="22"/>
      <c r="F31" s="22"/>
      <c r="G31" s="22"/>
      <c r="H31" s="22"/>
      <c r="I31" s="22"/>
      <c r="J31" s="22"/>
    </row>
    <row r="32" spans="1:16" ht="15.75" customHeight="1" x14ac:dyDescent="0.25">
      <c r="B32" s="22"/>
      <c r="C32" s="22"/>
      <c r="D32" s="22"/>
      <c r="E32" s="22"/>
      <c r="F32" s="22"/>
      <c r="G32" s="22"/>
      <c r="H32" s="22"/>
      <c r="I32" s="22"/>
      <c r="J32" s="22"/>
    </row>
    <row r="33" spans="2:10" ht="15.75" customHeight="1" x14ac:dyDescent="0.25">
      <c r="B33" s="22"/>
      <c r="C33" s="22"/>
      <c r="D33" s="22"/>
      <c r="E33" s="22"/>
      <c r="F33" s="22"/>
      <c r="G33" s="22"/>
      <c r="H33" s="22"/>
      <c r="I33" s="22"/>
      <c r="J33" s="22"/>
    </row>
    <row r="34" spans="2:10" ht="15.75" customHeight="1" x14ac:dyDescent="0.25">
      <c r="B34" s="22"/>
      <c r="C34" s="22"/>
      <c r="D34" s="22"/>
      <c r="E34" s="22"/>
      <c r="F34" s="22"/>
      <c r="G34" s="22"/>
      <c r="H34" s="22"/>
      <c r="I34" s="22"/>
      <c r="J34" s="22"/>
    </row>
    <row r="35" spans="2:10" ht="15.75" customHeight="1" x14ac:dyDescent="0.25">
      <c r="B35" s="22"/>
      <c r="C35" s="22"/>
      <c r="D35" s="22"/>
      <c r="E35" s="22"/>
      <c r="F35" s="22"/>
      <c r="G35" s="22"/>
      <c r="H35" s="22"/>
      <c r="I35" s="22"/>
      <c r="J35" s="22"/>
    </row>
    <row r="36" spans="2:10" ht="15.75" customHeight="1" x14ac:dyDescent="0.25">
      <c r="B36" s="22"/>
      <c r="C36" s="22"/>
      <c r="D36" s="22"/>
      <c r="E36" s="22"/>
      <c r="F36" s="22"/>
      <c r="G36" s="22"/>
      <c r="H36" s="22"/>
      <c r="I36" s="22"/>
      <c r="J36" s="22"/>
    </row>
    <row r="37" spans="2:10" ht="15.75" customHeight="1" x14ac:dyDescent="0.25">
      <c r="B37" s="22"/>
      <c r="C37" s="22"/>
      <c r="D37" s="22"/>
      <c r="E37" s="22"/>
      <c r="F37" s="22"/>
      <c r="G37" s="22"/>
      <c r="H37" s="22"/>
      <c r="I37" s="22"/>
      <c r="J37" s="22"/>
    </row>
    <row r="38" spans="2:10" ht="15.75" customHeight="1" x14ac:dyDescent="0.25">
      <c r="B38" s="22"/>
      <c r="C38" s="22"/>
      <c r="D38" s="22"/>
      <c r="E38" s="22"/>
      <c r="F38" s="22"/>
      <c r="G38" s="22"/>
      <c r="H38" s="22"/>
      <c r="I38" s="22"/>
      <c r="J38" s="22"/>
    </row>
    <row r="39" spans="2:10" ht="15.75" customHeight="1" x14ac:dyDescent="0.25"/>
    <row r="40" spans="2:10" ht="15.75" customHeight="1" x14ac:dyDescent="0.25"/>
    <row r="41" spans="2:10" ht="15.75" customHeight="1" x14ac:dyDescent="0.25"/>
    <row r="42" spans="2:10" ht="15.75" customHeight="1" x14ac:dyDescent="0.25"/>
    <row r="43" spans="2:10" ht="15.75" customHeight="1" x14ac:dyDescent="0.25"/>
    <row r="44" spans="2:10" ht="15.75" customHeight="1" x14ac:dyDescent="0.25"/>
    <row r="45" spans="2:10" ht="15.75" customHeight="1" x14ac:dyDescent="0.25"/>
    <row r="46" spans="2:10" ht="15.75" customHeight="1" x14ac:dyDescent="0.25"/>
    <row r="47" spans="2:10" ht="15.75" customHeight="1" x14ac:dyDescent="0.25"/>
    <row r="48" spans="2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" customHeight="1" x14ac:dyDescent="0.25"/>
    <row r="118" ht="1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" customHeight="1" x14ac:dyDescent="0.25"/>
    <row r="129" ht="15" customHeight="1" x14ac:dyDescent="0.25"/>
    <row r="130" ht="1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81" spans="1:10" ht="15" customHeight="1" x14ac:dyDescent="0.25"/>
    <row r="182" spans="1:10" ht="15" customHeight="1" x14ac:dyDescent="0.25"/>
    <row r="183" spans="1:10" ht="15" customHeight="1" x14ac:dyDescent="0.25"/>
    <row r="184" spans="1:10" ht="15" customHeight="1" x14ac:dyDescent="0.25"/>
    <row r="185" spans="1:10" s="22" customFormat="1" ht="18.75" customHeight="1" x14ac:dyDescent="0.25">
      <c r="A185" s="14"/>
      <c r="B185" s="13"/>
      <c r="C185" s="13"/>
      <c r="D185" s="13"/>
      <c r="E185" s="13"/>
      <c r="F185" s="13"/>
      <c r="G185" s="13"/>
      <c r="H185" s="13"/>
      <c r="I185" s="13"/>
      <c r="J185" s="13"/>
    </row>
    <row r="186" spans="1:10" ht="15" customHeight="1" x14ac:dyDescent="0.25"/>
    <row r="187" spans="1:10" ht="14.25" customHeight="1" x14ac:dyDescent="0.25"/>
    <row r="188" spans="1:10" ht="15" customHeight="1" x14ac:dyDescent="0.25"/>
    <row r="192" spans="1:10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320" ht="15.75" customHeight="1" x14ac:dyDescent="0.25"/>
    <row r="321" ht="45" customHeight="1" x14ac:dyDescent="0.25"/>
    <row r="322" ht="45.75" customHeight="1" x14ac:dyDescent="0.25"/>
    <row r="323" ht="45" customHeight="1" x14ac:dyDescent="0.25"/>
    <row r="324" ht="45.75" customHeight="1" x14ac:dyDescent="0.25"/>
  </sheetData>
  <mergeCells count="22">
    <mergeCell ref="B29:I29"/>
    <mergeCell ref="H1:I1"/>
    <mergeCell ref="J1:J2"/>
    <mergeCell ref="A3:J3"/>
    <mergeCell ref="A4:J4"/>
    <mergeCell ref="A1:A2"/>
    <mergeCell ref="B1:B2"/>
    <mergeCell ref="C1:C2"/>
    <mergeCell ref="D1:D2"/>
    <mergeCell ref="E1:E2"/>
    <mergeCell ref="F1:G1"/>
    <mergeCell ref="B26:F26"/>
    <mergeCell ref="B27:H27"/>
    <mergeCell ref="B28:I28"/>
    <mergeCell ref="K18:P18"/>
    <mergeCell ref="K19:P19"/>
    <mergeCell ref="K20:O20"/>
    <mergeCell ref="K8:P8"/>
    <mergeCell ref="K13:P13"/>
    <mergeCell ref="K14:P15"/>
    <mergeCell ref="K16:P16"/>
    <mergeCell ref="K17:P17"/>
  </mergeCells>
  <pageMargins left="0.7" right="0.7" top="0.75" bottom="0.75" header="0.3" footer="0.3"/>
  <pageSetup paperSize="9" scale="4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3"/>
  <sheetViews>
    <sheetView zoomScaleNormal="100" zoomScaleSheetLayoutView="100" workbookViewId="0">
      <selection activeCell="B19" sqref="B19"/>
    </sheetView>
  </sheetViews>
  <sheetFormatPr defaultColWidth="9.140625" defaultRowHeight="15" x14ac:dyDescent="0.25"/>
  <cols>
    <col min="1" max="1" width="3.85546875" style="14" bestFit="1" customWidth="1"/>
    <col min="2" max="2" width="86.140625" style="13" customWidth="1"/>
    <col min="3" max="3" width="29.42578125" style="13" customWidth="1"/>
    <col min="4" max="5" width="10.7109375" style="13" customWidth="1"/>
    <col min="6" max="7" width="11.5703125" style="13" customWidth="1"/>
    <col min="8" max="8" width="12.7109375" style="13" customWidth="1"/>
    <col min="9" max="10" width="10.7109375" style="13" customWidth="1"/>
    <col min="11" max="16384" width="9.140625" style="13"/>
  </cols>
  <sheetData>
    <row r="1" spans="1:10" ht="22.5" customHeight="1" x14ac:dyDescent="0.25">
      <c r="A1" s="102" t="s">
        <v>0</v>
      </c>
      <c r="B1" s="91" t="s">
        <v>1</v>
      </c>
      <c r="C1" s="91" t="s">
        <v>2</v>
      </c>
      <c r="D1" s="91" t="s">
        <v>3</v>
      </c>
      <c r="E1" s="91" t="s">
        <v>4</v>
      </c>
      <c r="F1" s="89" t="s">
        <v>5</v>
      </c>
      <c r="G1" s="90"/>
      <c r="H1" s="89" t="s">
        <v>6</v>
      </c>
      <c r="I1" s="90"/>
      <c r="J1" s="91" t="s">
        <v>16</v>
      </c>
    </row>
    <row r="2" spans="1:10" ht="27" customHeight="1" x14ac:dyDescent="0.25">
      <c r="A2" s="103"/>
      <c r="B2" s="92"/>
      <c r="C2" s="92"/>
      <c r="D2" s="92"/>
      <c r="E2" s="92"/>
      <c r="F2" s="1" t="s">
        <v>17</v>
      </c>
      <c r="G2" s="1" t="s">
        <v>18</v>
      </c>
      <c r="H2" s="1" t="s">
        <v>17</v>
      </c>
      <c r="I2" s="1" t="s">
        <v>18</v>
      </c>
      <c r="J2" s="92"/>
    </row>
    <row r="3" spans="1:10" x14ac:dyDescent="0.25">
      <c r="A3" s="96"/>
      <c r="B3" s="97"/>
      <c r="C3" s="97"/>
      <c r="D3" s="97"/>
      <c r="E3" s="97"/>
      <c r="F3" s="97"/>
      <c r="G3" s="97"/>
      <c r="H3" s="97"/>
      <c r="I3" s="97"/>
      <c r="J3" s="98"/>
    </row>
    <row r="4" spans="1:10" ht="15.75" x14ac:dyDescent="0.25">
      <c r="A4" s="99" t="s">
        <v>212</v>
      </c>
      <c r="B4" s="100"/>
      <c r="C4" s="100"/>
      <c r="D4" s="100"/>
      <c r="E4" s="100"/>
      <c r="F4" s="100"/>
      <c r="G4" s="100"/>
      <c r="H4" s="100"/>
      <c r="I4" s="100"/>
      <c r="J4" s="101"/>
    </row>
    <row r="5" spans="1:10" ht="15" customHeight="1" x14ac:dyDescent="0.25">
      <c r="A5" s="12"/>
      <c r="B5" s="27"/>
      <c r="C5" s="15"/>
      <c r="D5" s="16"/>
      <c r="E5" s="16"/>
      <c r="F5" s="12"/>
      <c r="G5" s="12"/>
      <c r="H5" s="12"/>
      <c r="I5" s="12"/>
      <c r="J5" s="12"/>
    </row>
    <row r="6" spans="1:10" ht="15" customHeight="1" x14ac:dyDescent="0.25">
      <c r="A6" s="12">
        <v>1</v>
      </c>
      <c r="B6" s="28" t="s">
        <v>241</v>
      </c>
      <c r="C6" s="15" t="s">
        <v>278</v>
      </c>
      <c r="D6" s="16" t="s">
        <v>15</v>
      </c>
      <c r="E6" s="16">
        <v>1</v>
      </c>
      <c r="F6" s="16">
        <v>0</v>
      </c>
      <c r="G6" s="16">
        <f t="shared" ref="G6:G23" si="0">F6*E6</f>
        <v>0</v>
      </c>
      <c r="H6" s="16">
        <f>F6*0.3</f>
        <v>0</v>
      </c>
      <c r="I6" s="16">
        <f t="shared" ref="I6:I23" si="1">H6*E6</f>
        <v>0</v>
      </c>
      <c r="J6" s="16">
        <f t="shared" ref="J6:J23" si="2">I6+G6</f>
        <v>0</v>
      </c>
    </row>
    <row r="7" spans="1:10" ht="15" customHeight="1" x14ac:dyDescent="0.25">
      <c r="A7" s="12">
        <v>2</v>
      </c>
      <c r="B7" s="28" t="s">
        <v>242</v>
      </c>
      <c r="C7" s="15" t="s">
        <v>278</v>
      </c>
      <c r="D7" s="16" t="s">
        <v>15</v>
      </c>
      <c r="E7" s="16">
        <v>1</v>
      </c>
      <c r="F7" s="16">
        <v>0</v>
      </c>
      <c r="G7" s="16">
        <f t="shared" si="0"/>
        <v>0</v>
      </c>
      <c r="H7" s="16">
        <f t="shared" ref="H7:H23" si="3">F7*0.3</f>
        <v>0</v>
      </c>
      <c r="I7" s="16">
        <f t="shared" si="1"/>
        <v>0</v>
      </c>
      <c r="J7" s="16">
        <f t="shared" si="2"/>
        <v>0</v>
      </c>
    </row>
    <row r="8" spans="1:10" ht="15" customHeight="1" x14ac:dyDescent="0.25">
      <c r="A8" s="12">
        <v>3</v>
      </c>
      <c r="B8" s="24" t="s">
        <v>243</v>
      </c>
      <c r="C8" s="15" t="s">
        <v>279</v>
      </c>
      <c r="D8" s="16" t="s">
        <v>15</v>
      </c>
      <c r="E8" s="16">
        <v>6</v>
      </c>
      <c r="F8" s="16">
        <v>0</v>
      </c>
      <c r="G8" s="16">
        <f t="shared" si="0"/>
        <v>0</v>
      </c>
      <c r="H8" s="16">
        <f t="shared" si="3"/>
        <v>0</v>
      </c>
      <c r="I8" s="16">
        <f t="shared" si="1"/>
        <v>0</v>
      </c>
      <c r="J8" s="16">
        <f t="shared" si="2"/>
        <v>0</v>
      </c>
    </row>
    <row r="9" spans="1:10" ht="15" customHeight="1" x14ac:dyDescent="0.25">
      <c r="A9" s="12">
        <v>4</v>
      </c>
      <c r="B9" s="24" t="s">
        <v>277</v>
      </c>
      <c r="C9" s="15" t="s">
        <v>278</v>
      </c>
      <c r="D9" s="16" t="s">
        <v>15</v>
      </c>
      <c r="E9" s="16">
        <v>32</v>
      </c>
      <c r="F9" s="16">
        <v>0</v>
      </c>
      <c r="G9" s="16">
        <f t="shared" si="0"/>
        <v>0</v>
      </c>
      <c r="H9" s="16">
        <f t="shared" si="3"/>
        <v>0</v>
      </c>
      <c r="I9" s="16">
        <f t="shared" si="1"/>
        <v>0</v>
      </c>
      <c r="J9" s="16">
        <f t="shared" si="2"/>
        <v>0</v>
      </c>
    </row>
    <row r="10" spans="1:10" ht="15" customHeight="1" x14ac:dyDescent="0.25">
      <c r="A10" s="12">
        <v>5</v>
      </c>
      <c r="B10" s="24" t="s">
        <v>276</v>
      </c>
      <c r="C10" s="15" t="s">
        <v>278</v>
      </c>
      <c r="D10" s="16" t="s">
        <v>15</v>
      </c>
      <c r="E10" s="16">
        <v>4</v>
      </c>
      <c r="F10" s="16">
        <v>0</v>
      </c>
      <c r="G10" s="16">
        <f t="shared" si="0"/>
        <v>0</v>
      </c>
      <c r="H10" s="16">
        <f t="shared" si="3"/>
        <v>0</v>
      </c>
      <c r="I10" s="16">
        <f t="shared" si="1"/>
        <v>0</v>
      </c>
      <c r="J10" s="16">
        <f t="shared" si="2"/>
        <v>0</v>
      </c>
    </row>
    <row r="11" spans="1:10" ht="15" customHeight="1" x14ac:dyDescent="0.25">
      <c r="A11" s="12">
        <v>6</v>
      </c>
      <c r="B11" s="24" t="s">
        <v>244</v>
      </c>
      <c r="C11" s="15" t="s">
        <v>278</v>
      </c>
      <c r="D11" s="16" t="s">
        <v>15</v>
      </c>
      <c r="E11" s="16">
        <v>8</v>
      </c>
      <c r="F11" s="16">
        <v>0</v>
      </c>
      <c r="G11" s="16">
        <f t="shared" si="0"/>
        <v>0</v>
      </c>
      <c r="H11" s="16">
        <f t="shared" si="3"/>
        <v>0</v>
      </c>
      <c r="I11" s="16">
        <f t="shared" si="1"/>
        <v>0</v>
      </c>
      <c r="J11" s="16">
        <f t="shared" si="2"/>
        <v>0</v>
      </c>
    </row>
    <row r="12" spans="1:10" ht="15" customHeight="1" x14ac:dyDescent="0.25">
      <c r="A12" s="12">
        <v>7</v>
      </c>
      <c r="B12" s="24" t="s">
        <v>245</v>
      </c>
      <c r="C12" s="15"/>
      <c r="D12" s="16" t="s">
        <v>15</v>
      </c>
      <c r="E12" s="16">
        <v>2</v>
      </c>
      <c r="F12" s="16">
        <v>0</v>
      </c>
      <c r="G12" s="16">
        <f t="shared" si="0"/>
        <v>0</v>
      </c>
      <c r="H12" s="16">
        <f t="shared" si="3"/>
        <v>0</v>
      </c>
      <c r="I12" s="16">
        <f t="shared" si="1"/>
        <v>0</v>
      </c>
      <c r="J12" s="16">
        <f t="shared" si="2"/>
        <v>0</v>
      </c>
    </row>
    <row r="13" spans="1:10" ht="15" customHeight="1" x14ac:dyDescent="0.25">
      <c r="A13" s="12">
        <v>8</v>
      </c>
      <c r="B13" s="28" t="s">
        <v>246</v>
      </c>
      <c r="C13" s="15"/>
      <c r="D13" s="16" t="s">
        <v>15</v>
      </c>
      <c r="E13" s="16">
        <v>80</v>
      </c>
      <c r="F13" s="16">
        <v>0</v>
      </c>
      <c r="G13" s="16">
        <f t="shared" si="0"/>
        <v>0</v>
      </c>
      <c r="H13" s="16">
        <f t="shared" si="3"/>
        <v>0</v>
      </c>
      <c r="I13" s="16">
        <f t="shared" si="1"/>
        <v>0</v>
      </c>
      <c r="J13" s="16">
        <f t="shared" si="2"/>
        <v>0</v>
      </c>
    </row>
    <row r="14" spans="1:10" ht="15" customHeight="1" x14ac:dyDescent="0.25">
      <c r="A14" s="12">
        <v>9</v>
      </c>
      <c r="B14" s="28" t="s">
        <v>247</v>
      </c>
      <c r="C14" s="15"/>
      <c r="D14" s="16" t="s">
        <v>15</v>
      </c>
      <c r="E14" s="16">
        <v>40</v>
      </c>
      <c r="F14" s="16">
        <v>0</v>
      </c>
      <c r="G14" s="16">
        <f t="shared" ref="G14" si="4">F14*E14</f>
        <v>0</v>
      </c>
      <c r="H14" s="16">
        <f t="shared" ref="H14" si="5">F14*0.3</f>
        <v>0</v>
      </c>
      <c r="I14" s="16">
        <f t="shared" ref="I14" si="6">H14*E14</f>
        <v>0</v>
      </c>
      <c r="J14" s="16">
        <f t="shared" ref="J14" si="7">I14+G14</f>
        <v>0</v>
      </c>
    </row>
    <row r="15" spans="1:10" s="57" customFormat="1" ht="15" customHeight="1" x14ac:dyDescent="0.25">
      <c r="A15" s="12">
        <v>10</v>
      </c>
      <c r="B15" s="55" t="s">
        <v>220</v>
      </c>
      <c r="C15" s="56"/>
      <c r="D15" s="54" t="s">
        <v>15</v>
      </c>
      <c r="E15" s="54">
        <v>50</v>
      </c>
      <c r="F15" s="54">
        <v>0</v>
      </c>
      <c r="G15" s="54">
        <f t="shared" si="0"/>
        <v>0</v>
      </c>
      <c r="H15" s="54">
        <f t="shared" si="3"/>
        <v>0</v>
      </c>
      <c r="I15" s="54">
        <f t="shared" si="1"/>
        <v>0</v>
      </c>
      <c r="J15" s="54">
        <f t="shared" si="2"/>
        <v>0</v>
      </c>
    </row>
    <row r="16" spans="1:10" ht="15" customHeight="1" x14ac:dyDescent="0.25">
      <c r="A16" s="12">
        <v>11</v>
      </c>
      <c r="B16" s="28" t="s">
        <v>248</v>
      </c>
      <c r="C16" s="42"/>
      <c r="D16" s="16" t="s">
        <v>15</v>
      </c>
      <c r="E16" s="16">
        <v>44</v>
      </c>
      <c r="F16" s="16">
        <v>0</v>
      </c>
      <c r="G16" s="16">
        <f t="shared" si="0"/>
        <v>0</v>
      </c>
      <c r="H16" s="16">
        <f t="shared" si="3"/>
        <v>0</v>
      </c>
      <c r="I16" s="16">
        <f t="shared" si="1"/>
        <v>0</v>
      </c>
      <c r="J16" s="16">
        <f t="shared" si="2"/>
        <v>0</v>
      </c>
    </row>
    <row r="17" spans="1:10" ht="15" customHeight="1" x14ac:dyDescent="0.25">
      <c r="A17" s="12">
        <v>12</v>
      </c>
      <c r="B17" s="28" t="s">
        <v>249</v>
      </c>
      <c r="C17" s="42"/>
      <c r="D17" s="16" t="s">
        <v>224</v>
      </c>
      <c r="E17" s="16">
        <v>1570</v>
      </c>
      <c r="F17" s="16">
        <v>0</v>
      </c>
      <c r="G17" s="16">
        <f t="shared" ref="G17" si="8">F17*E17</f>
        <v>0</v>
      </c>
      <c r="H17" s="16">
        <f t="shared" ref="H17" si="9">F17*0.3</f>
        <v>0</v>
      </c>
      <c r="I17" s="16">
        <f t="shared" ref="I17" si="10">H17*E17</f>
        <v>0</v>
      </c>
      <c r="J17" s="16">
        <f t="shared" ref="J17" si="11">I17+G17</f>
        <v>0</v>
      </c>
    </row>
    <row r="18" spans="1:10" ht="15" customHeight="1" x14ac:dyDescent="0.25">
      <c r="A18" s="12">
        <v>13</v>
      </c>
      <c r="B18" s="28" t="s">
        <v>232</v>
      </c>
      <c r="C18" s="42"/>
      <c r="D18" s="16" t="s">
        <v>224</v>
      </c>
      <c r="E18" s="16">
        <v>600</v>
      </c>
      <c r="F18" s="16">
        <v>0</v>
      </c>
      <c r="G18" s="16">
        <f t="shared" si="0"/>
        <v>0</v>
      </c>
      <c r="H18" s="16">
        <f t="shared" si="3"/>
        <v>0</v>
      </c>
      <c r="I18" s="16">
        <f t="shared" si="1"/>
        <v>0</v>
      </c>
      <c r="J18" s="16">
        <f t="shared" si="2"/>
        <v>0</v>
      </c>
    </row>
    <row r="19" spans="1:10" ht="15" customHeight="1" x14ac:dyDescent="0.25">
      <c r="A19" s="12">
        <v>14</v>
      </c>
      <c r="B19" s="46" t="s">
        <v>250</v>
      </c>
      <c r="C19" s="48"/>
      <c r="D19" s="45" t="s">
        <v>199</v>
      </c>
      <c r="E19" s="45">
        <v>1</v>
      </c>
      <c r="F19" s="45">
        <v>0</v>
      </c>
      <c r="G19" s="45">
        <f t="shared" si="0"/>
        <v>0</v>
      </c>
      <c r="H19" s="45">
        <f>F19*0.3</f>
        <v>0</v>
      </c>
      <c r="I19" s="45">
        <f t="shared" si="1"/>
        <v>0</v>
      </c>
      <c r="J19" s="45">
        <f t="shared" si="2"/>
        <v>0</v>
      </c>
    </row>
    <row r="20" spans="1:10" ht="15" customHeight="1" x14ac:dyDescent="0.25">
      <c r="A20" s="12">
        <v>15</v>
      </c>
      <c r="B20" s="46" t="s">
        <v>236</v>
      </c>
      <c r="C20" s="48"/>
      <c r="D20" s="45" t="s">
        <v>15</v>
      </c>
      <c r="E20" s="45">
        <v>1</v>
      </c>
      <c r="F20" s="45">
        <v>0</v>
      </c>
      <c r="G20" s="45">
        <f t="shared" si="0"/>
        <v>0</v>
      </c>
      <c r="H20" s="45">
        <f t="shared" ref="H20" si="12">F20*0.3</f>
        <v>0</v>
      </c>
      <c r="I20" s="45">
        <f t="shared" si="1"/>
        <v>0</v>
      </c>
      <c r="J20" s="45">
        <f t="shared" si="2"/>
        <v>0</v>
      </c>
    </row>
    <row r="21" spans="1:10" ht="15" customHeight="1" x14ac:dyDescent="0.25">
      <c r="A21" s="12">
        <v>16</v>
      </c>
      <c r="B21" s="46" t="s">
        <v>251</v>
      </c>
      <c r="C21" s="48"/>
      <c r="D21" s="45" t="s">
        <v>15</v>
      </c>
      <c r="E21" s="45">
        <v>1</v>
      </c>
      <c r="F21" s="45">
        <v>0</v>
      </c>
      <c r="G21" s="45">
        <f t="shared" ref="G21" si="13">F21*E21</f>
        <v>0</v>
      </c>
      <c r="H21" s="45">
        <f t="shared" ref="H21" si="14">F21*0.3</f>
        <v>0</v>
      </c>
      <c r="I21" s="45">
        <f t="shared" ref="I21" si="15">H21*E21</f>
        <v>0</v>
      </c>
      <c r="J21" s="45">
        <f t="shared" ref="J21" si="16">I21+G21</f>
        <v>0</v>
      </c>
    </row>
    <row r="22" spans="1:10" ht="15" customHeight="1" x14ac:dyDescent="0.25">
      <c r="A22" s="12">
        <v>17</v>
      </c>
      <c r="B22" s="28" t="s">
        <v>209</v>
      </c>
      <c r="C22" s="42"/>
      <c r="D22" s="16" t="s">
        <v>224</v>
      </c>
      <c r="E22" s="16">
        <v>970</v>
      </c>
      <c r="F22" s="16">
        <v>0</v>
      </c>
      <c r="G22" s="16">
        <f>F22*E22</f>
        <v>0</v>
      </c>
      <c r="H22" s="16">
        <f t="shared" si="3"/>
        <v>0</v>
      </c>
      <c r="I22" s="16">
        <f t="shared" si="1"/>
        <v>0</v>
      </c>
      <c r="J22" s="16">
        <f t="shared" si="2"/>
        <v>0</v>
      </c>
    </row>
    <row r="23" spans="1:10" ht="15" customHeight="1" x14ac:dyDescent="0.25">
      <c r="A23" s="12">
        <v>18</v>
      </c>
      <c r="B23" s="28" t="s">
        <v>202</v>
      </c>
      <c r="C23" s="42"/>
      <c r="D23" s="16" t="s">
        <v>199</v>
      </c>
      <c r="E23" s="16">
        <v>1</v>
      </c>
      <c r="F23" s="16">
        <v>0</v>
      </c>
      <c r="G23" s="16">
        <f t="shared" si="0"/>
        <v>0</v>
      </c>
      <c r="H23" s="16">
        <f t="shared" si="3"/>
        <v>0</v>
      </c>
      <c r="I23" s="16">
        <f t="shared" si="1"/>
        <v>0</v>
      </c>
      <c r="J23" s="16">
        <f t="shared" si="2"/>
        <v>0</v>
      </c>
    </row>
    <row r="24" spans="1:10" ht="15" customHeight="1" thickBot="1" x14ac:dyDescent="0.3">
      <c r="A24" s="12"/>
      <c r="B24" s="28"/>
      <c r="C24" s="15"/>
      <c r="D24" s="16"/>
      <c r="E24" s="16"/>
      <c r="F24" s="12"/>
      <c r="G24" s="12"/>
      <c r="H24" s="12"/>
      <c r="I24" s="12"/>
      <c r="J24" s="12"/>
    </row>
    <row r="25" spans="1:10" ht="15" customHeight="1" thickBot="1" x14ac:dyDescent="0.3">
      <c r="A25" s="23">
        <v>1</v>
      </c>
      <c r="B25" s="83" t="s">
        <v>7</v>
      </c>
      <c r="C25" s="84"/>
      <c r="D25" s="84"/>
      <c r="E25" s="84"/>
      <c r="F25" s="85"/>
      <c r="G25" s="19">
        <f>SUM(G6:G24)</f>
        <v>0</v>
      </c>
      <c r="H25" s="20"/>
      <c r="I25" s="20"/>
      <c r="J25" s="20"/>
    </row>
    <row r="26" spans="1:10" ht="15" customHeight="1" thickBot="1" x14ac:dyDescent="0.3">
      <c r="A26" s="23">
        <v>2</v>
      </c>
      <c r="B26" s="86" t="s">
        <v>8</v>
      </c>
      <c r="C26" s="87"/>
      <c r="D26" s="87"/>
      <c r="E26" s="87"/>
      <c r="F26" s="87"/>
      <c r="G26" s="87"/>
      <c r="H26" s="88"/>
      <c r="I26" s="19">
        <f>SUM(I6:I25)</f>
        <v>0</v>
      </c>
      <c r="J26" s="21"/>
    </row>
    <row r="27" spans="1:10" ht="15" customHeight="1" thickBot="1" x14ac:dyDescent="0.3">
      <c r="A27" s="23">
        <v>3</v>
      </c>
      <c r="B27" s="86" t="s">
        <v>9</v>
      </c>
      <c r="C27" s="87"/>
      <c r="D27" s="87"/>
      <c r="E27" s="87"/>
      <c r="F27" s="87"/>
      <c r="G27" s="87"/>
      <c r="H27" s="87"/>
      <c r="I27" s="88"/>
      <c r="J27" s="19">
        <f>SUM(J6:J26)</f>
        <v>0</v>
      </c>
    </row>
    <row r="28" spans="1:10" ht="15" customHeight="1" thickBot="1" x14ac:dyDescent="0.3">
      <c r="A28" s="23">
        <v>4</v>
      </c>
      <c r="B28" s="83" t="s">
        <v>10</v>
      </c>
      <c r="C28" s="84"/>
      <c r="D28" s="84"/>
      <c r="E28" s="84"/>
      <c r="F28" s="84"/>
      <c r="G28" s="84"/>
      <c r="H28" s="84"/>
      <c r="I28" s="85"/>
      <c r="J28" s="19">
        <f>J27*18%</f>
        <v>0</v>
      </c>
    </row>
    <row r="29" spans="1:10" ht="15.75" customHeight="1" x14ac:dyDescent="0.25"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5.75" customHeight="1" x14ac:dyDescent="0.25"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5.75" customHeight="1" x14ac:dyDescent="0.25">
      <c r="B31" s="22"/>
      <c r="C31" s="22"/>
      <c r="D31" s="22"/>
      <c r="E31" s="22"/>
      <c r="F31" s="22"/>
      <c r="G31" s="22"/>
      <c r="H31" s="22"/>
      <c r="I31" s="22"/>
      <c r="J31" s="22"/>
    </row>
    <row r="32" spans="1:10" ht="15.75" customHeight="1" x14ac:dyDescent="0.25">
      <c r="B32" s="22"/>
      <c r="C32" s="22"/>
      <c r="D32" s="22"/>
      <c r="E32" s="22"/>
      <c r="F32" s="22"/>
      <c r="G32" s="22"/>
      <c r="H32" s="22"/>
      <c r="I32" s="22"/>
      <c r="J32" s="22"/>
    </row>
    <row r="33" spans="2:10" ht="15.75" customHeight="1" x14ac:dyDescent="0.25">
      <c r="B33" s="22"/>
      <c r="C33" s="22"/>
      <c r="D33" s="22"/>
      <c r="E33" s="22"/>
      <c r="F33" s="22"/>
      <c r="G33" s="22"/>
      <c r="H33" s="22"/>
      <c r="I33" s="22"/>
      <c r="J33" s="22"/>
    </row>
    <row r="34" spans="2:10" ht="15.75" customHeight="1" x14ac:dyDescent="0.25">
      <c r="B34" s="22"/>
      <c r="C34" s="22"/>
      <c r="D34" s="22"/>
      <c r="E34" s="22"/>
      <c r="F34" s="22"/>
      <c r="G34" s="22"/>
      <c r="H34" s="22"/>
      <c r="I34" s="22"/>
      <c r="J34" s="22"/>
    </row>
    <row r="35" spans="2:10" ht="15.75" customHeight="1" x14ac:dyDescent="0.25">
      <c r="B35" s="22"/>
      <c r="C35" s="22"/>
      <c r="D35" s="22"/>
      <c r="E35" s="22"/>
      <c r="F35" s="22"/>
      <c r="G35" s="22"/>
      <c r="H35" s="22"/>
      <c r="I35" s="22"/>
      <c r="J35" s="22"/>
    </row>
    <row r="36" spans="2:10" ht="15.75" customHeight="1" x14ac:dyDescent="0.25">
      <c r="B36" s="22"/>
      <c r="C36" s="22"/>
      <c r="D36" s="22"/>
      <c r="E36" s="22"/>
      <c r="F36" s="22"/>
      <c r="G36" s="22"/>
      <c r="H36" s="22"/>
      <c r="I36" s="22"/>
      <c r="J36" s="22"/>
    </row>
    <row r="37" spans="2:10" ht="15.75" customHeight="1" x14ac:dyDescent="0.25">
      <c r="B37" s="22"/>
      <c r="C37" s="22"/>
      <c r="D37" s="22"/>
      <c r="E37" s="22"/>
      <c r="F37" s="22"/>
      <c r="G37" s="22"/>
      <c r="H37" s="22"/>
      <c r="I37" s="22"/>
      <c r="J37" s="22"/>
    </row>
    <row r="38" spans="2:10" ht="15.75" customHeight="1" x14ac:dyDescent="0.25"/>
    <row r="39" spans="2:10" ht="15.75" customHeight="1" x14ac:dyDescent="0.25"/>
    <row r="40" spans="2:10" ht="15.75" customHeight="1" x14ac:dyDescent="0.25"/>
    <row r="41" spans="2:10" ht="15.75" customHeight="1" x14ac:dyDescent="0.25"/>
    <row r="42" spans="2:10" ht="15.75" customHeight="1" x14ac:dyDescent="0.25"/>
    <row r="43" spans="2:10" ht="15.75" customHeight="1" x14ac:dyDescent="0.25"/>
    <row r="44" spans="2:10" ht="15.75" customHeight="1" x14ac:dyDescent="0.25"/>
    <row r="45" spans="2:10" ht="15.75" customHeight="1" x14ac:dyDescent="0.25"/>
    <row r="46" spans="2:10" ht="15.75" customHeight="1" x14ac:dyDescent="0.25"/>
    <row r="47" spans="2:10" ht="15.75" customHeight="1" x14ac:dyDescent="0.25"/>
    <row r="48" spans="2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" customHeight="1" x14ac:dyDescent="0.25"/>
    <row r="117" ht="1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" customHeight="1" x14ac:dyDescent="0.25"/>
    <row r="128" ht="15" customHeight="1" x14ac:dyDescent="0.25"/>
    <row r="129" ht="1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80" spans="1:10" ht="15" customHeight="1" x14ac:dyDescent="0.25"/>
    <row r="181" spans="1:10" ht="15" customHeight="1" x14ac:dyDescent="0.25"/>
    <row r="182" spans="1:10" ht="15" customHeight="1" x14ac:dyDescent="0.25"/>
    <row r="183" spans="1:10" ht="15" customHeight="1" x14ac:dyDescent="0.25"/>
    <row r="184" spans="1:10" s="22" customFormat="1" ht="18.75" customHeight="1" x14ac:dyDescent="0.25">
      <c r="A184" s="14"/>
      <c r="B184" s="13"/>
      <c r="C184" s="13"/>
      <c r="D184" s="13"/>
      <c r="E184" s="13"/>
      <c r="F184" s="13"/>
      <c r="G184" s="13"/>
      <c r="H184" s="13"/>
      <c r="I184" s="13"/>
      <c r="J184" s="13"/>
    </row>
    <row r="185" spans="1:10" ht="15" customHeight="1" x14ac:dyDescent="0.25"/>
    <row r="186" spans="1:10" ht="14.25" customHeight="1" x14ac:dyDescent="0.25"/>
    <row r="187" spans="1:10" ht="15" customHeight="1" x14ac:dyDescent="0.25"/>
    <row r="191" spans="1:10" ht="15" customHeight="1" x14ac:dyDescent="0.25"/>
    <row r="192" spans="1:10" ht="15" customHeight="1" x14ac:dyDescent="0.25"/>
    <row r="193" ht="15" customHeight="1" x14ac:dyDescent="0.25"/>
    <row r="194" ht="15" customHeight="1" x14ac:dyDescent="0.25"/>
    <row r="195" ht="15" customHeight="1" x14ac:dyDescent="0.25"/>
    <row r="319" ht="15.75" customHeight="1" x14ac:dyDescent="0.25"/>
    <row r="320" ht="45" customHeight="1" x14ac:dyDescent="0.25"/>
    <row r="321" ht="45.75" customHeight="1" x14ac:dyDescent="0.25"/>
    <row r="322" ht="45" customHeight="1" x14ac:dyDescent="0.25"/>
    <row r="323" ht="45.75" customHeight="1" x14ac:dyDescent="0.25"/>
  </sheetData>
  <mergeCells count="14">
    <mergeCell ref="B27:I27"/>
    <mergeCell ref="B28:I28"/>
    <mergeCell ref="H1:I1"/>
    <mergeCell ref="J1:J2"/>
    <mergeCell ref="A3:J3"/>
    <mergeCell ref="A4:J4"/>
    <mergeCell ref="A1:A2"/>
    <mergeCell ref="B1:B2"/>
    <mergeCell ref="C1:C2"/>
    <mergeCell ref="D1:D2"/>
    <mergeCell ref="E1:E2"/>
    <mergeCell ref="F1:G1"/>
    <mergeCell ref="B25:F25"/>
    <mergeCell ref="B26:H26"/>
  </mergeCells>
  <pageMargins left="0.7" right="0.7" top="0.75" bottom="0.75" header="0.3" footer="0.3"/>
  <pageSetup paperSize="9" scale="4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0"/>
  <sheetViews>
    <sheetView zoomScaleNormal="100" zoomScaleSheetLayoutView="100" workbookViewId="0">
      <selection activeCell="B18" sqref="B18"/>
    </sheetView>
  </sheetViews>
  <sheetFormatPr defaultColWidth="9.140625" defaultRowHeight="15" x14ac:dyDescent="0.25"/>
  <cols>
    <col min="1" max="1" width="3.85546875" style="14" bestFit="1" customWidth="1"/>
    <col min="2" max="2" width="86.140625" style="13" customWidth="1"/>
    <col min="3" max="3" width="29.42578125" style="13" customWidth="1"/>
    <col min="4" max="5" width="10.7109375" style="13" customWidth="1"/>
    <col min="6" max="7" width="11.5703125" style="13" customWidth="1"/>
    <col min="8" max="8" width="12.7109375" style="13" customWidth="1"/>
    <col min="9" max="10" width="10.7109375" style="13" customWidth="1"/>
    <col min="11" max="16384" width="9.140625" style="13"/>
  </cols>
  <sheetData>
    <row r="1" spans="1:12" ht="22.5" customHeight="1" x14ac:dyDescent="0.25">
      <c r="A1" s="102" t="s">
        <v>0</v>
      </c>
      <c r="B1" s="91" t="s">
        <v>1</v>
      </c>
      <c r="C1" s="91" t="s">
        <v>2</v>
      </c>
      <c r="D1" s="91" t="s">
        <v>3</v>
      </c>
      <c r="E1" s="91" t="s">
        <v>4</v>
      </c>
      <c r="F1" s="89" t="s">
        <v>5</v>
      </c>
      <c r="G1" s="90"/>
      <c r="H1" s="89" t="s">
        <v>6</v>
      </c>
      <c r="I1" s="90"/>
      <c r="J1" s="91" t="s">
        <v>16</v>
      </c>
    </row>
    <row r="2" spans="1:12" ht="27" customHeight="1" x14ac:dyDescent="0.25">
      <c r="A2" s="103"/>
      <c r="B2" s="92"/>
      <c r="C2" s="92"/>
      <c r="D2" s="92"/>
      <c r="E2" s="92"/>
      <c r="F2" s="1" t="s">
        <v>17</v>
      </c>
      <c r="G2" s="1" t="s">
        <v>18</v>
      </c>
      <c r="H2" s="1" t="s">
        <v>17</v>
      </c>
      <c r="I2" s="1" t="s">
        <v>18</v>
      </c>
      <c r="J2" s="92"/>
    </row>
    <row r="3" spans="1:12" x14ac:dyDescent="0.25">
      <c r="A3" s="96"/>
      <c r="B3" s="97"/>
      <c r="C3" s="97"/>
      <c r="D3" s="97"/>
      <c r="E3" s="97"/>
      <c r="F3" s="97"/>
      <c r="G3" s="97"/>
      <c r="H3" s="97"/>
      <c r="I3" s="97"/>
      <c r="J3" s="98"/>
    </row>
    <row r="4" spans="1:12" ht="15.75" x14ac:dyDescent="0.25">
      <c r="A4" s="99" t="s">
        <v>221</v>
      </c>
      <c r="B4" s="100"/>
      <c r="C4" s="100"/>
      <c r="D4" s="100"/>
      <c r="E4" s="100"/>
      <c r="F4" s="100"/>
      <c r="G4" s="100"/>
      <c r="H4" s="100"/>
      <c r="I4" s="100"/>
      <c r="J4" s="101"/>
    </row>
    <row r="5" spans="1:12" ht="15.75" customHeight="1" x14ac:dyDescent="0.25">
      <c r="A5" s="12"/>
      <c r="B5" s="27"/>
      <c r="C5" s="15"/>
      <c r="D5" s="16"/>
      <c r="E5" s="16"/>
      <c r="F5" s="12"/>
      <c r="G5" s="12"/>
      <c r="H5" s="12"/>
      <c r="I5" s="12"/>
      <c r="J5" s="12"/>
    </row>
    <row r="6" spans="1:12" ht="15" customHeight="1" x14ac:dyDescent="0.25">
      <c r="A6" s="12">
        <v>1</v>
      </c>
      <c r="B6" s="49" t="s">
        <v>261</v>
      </c>
      <c r="C6" s="15" t="s">
        <v>226</v>
      </c>
      <c r="D6" s="16" t="s">
        <v>15</v>
      </c>
      <c r="E6" s="16">
        <v>2</v>
      </c>
      <c r="F6" s="16">
        <v>0</v>
      </c>
      <c r="G6" s="16">
        <f t="shared" ref="G6:G10" si="0">F6*E6</f>
        <v>0</v>
      </c>
      <c r="H6" s="16">
        <f>F6*0.3</f>
        <v>0</v>
      </c>
      <c r="I6" s="16">
        <f t="shared" ref="I6:I10" si="1">H6*E6</f>
        <v>0</v>
      </c>
      <c r="J6" s="16">
        <f t="shared" ref="J6:J10" si="2">I6+G6</f>
        <v>0</v>
      </c>
    </row>
    <row r="7" spans="1:12" s="39" customFormat="1" ht="15" customHeight="1" x14ac:dyDescent="0.25">
      <c r="A7" s="12">
        <v>2</v>
      </c>
      <c r="B7" s="52" t="s">
        <v>262</v>
      </c>
      <c r="C7" s="53" t="s">
        <v>226</v>
      </c>
      <c r="D7" s="54" t="s">
        <v>15</v>
      </c>
      <c r="E7" s="54">
        <v>1</v>
      </c>
      <c r="F7" s="54">
        <v>0</v>
      </c>
      <c r="G7" s="54">
        <f t="shared" si="0"/>
        <v>0</v>
      </c>
      <c r="H7" s="54">
        <f t="shared" ref="H7:H10" si="3">F7*0.3</f>
        <v>0</v>
      </c>
      <c r="I7" s="54">
        <f t="shared" si="1"/>
        <v>0</v>
      </c>
      <c r="J7" s="54">
        <f t="shared" si="2"/>
        <v>0</v>
      </c>
      <c r="K7" s="13"/>
      <c r="L7" s="13"/>
    </row>
    <row r="8" spans="1:12" s="39" customFormat="1" ht="15" customHeight="1" x14ac:dyDescent="0.25">
      <c r="A8" s="12">
        <v>3</v>
      </c>
      <c r="B8" s="52" t="s">
        <v>263</v>
      </c>
      <c r="C8" s="53" t="s">
        <v>226</v>
      </c>
      <c r="D8" s="54" t="s">
        <v>15</v>
      </c>
      <c r="E8" s="54">
        <v>1</v>
      </c>
      <c r="F8" s="54">
        <v>0</v>
      </c>
      <c r="G8" s="54">
        <f t="shared" si="0"/>
        <v>0</v>
      </c>
      <c r="H8" s="54">
        <f t="shared" si="3"/>
        <v>0</v>
      </c>
      <c r="I8" s="54">
        <f t="shared" si="1"/>
        <v>0</v>
      </c>
      <c r="J8" s="54">
        <f t="shared" si="2"/>
        <v>0</v>
      </c>
    </row>
    <row r="9" spans="1:12" ht="15" customHeight="1" x14ac:dyDescent="0.25">
      <c r="A9" s="12">
        <v>4</v>
      </c>
      <c r="B9" s="55" t="s">
        <v>264</v>
      </c>
      <c r="C9" s="53" t="s">
        <v>226</v>
      </c>
      <c r="D9" s="54" t="s">
        <v>19</v>
      </c>
      <c r="E9" s="54">
        <v>60</v>
      </c>
      <c r="F9" s="54">
        <v>0</v>
      </c>
      <c r="G9" s="54">
        <f t="shared" si="0"/>
        <v>0</v>
      </c>
      <c r="H9" s="54">
        <f t="shared" si="3"/>
        <v>0</v>
      </c>
      <c r="I9" s="54">
        <f t="shared" si="1"/>
        <v>0</v>
      </c>
      <c r="J9" s="54">
        <f t="shared" si="2"/>
        <v>0</v>
      </c>
    </row>
    <row r="10" spans="1:12" ht="15" customHeight="1" x14ac:dyDescent="0.25">
      <c r="A10" s="12">
        <v>5</v>
      </c>
      <c r="B10" s="28" t="s">
        <v>202</v>
      </c>
      <c r="C10" s="42" t="s">
        <v>223</v>
      </c>
      <c r="D10" s="16" t="s">
        <v>199</v>
      </c>
      <c r="E10" s="16">
        <v>1</v>
      </c>
      <c r="F10" s="16">
        <v>0</v>
      </c>
      <c r="G10" s="16">
        <f t="shared" si="0"/>
        <v>0</v>
      </c>
      <c r="H10" s="16">
        <f t="shared" si="3"/>
        <v>0</v>
      </c>
      <c r="I10" s="16">
        <f t="shared" si="1"/>
        <v>0</v>
      </c>
      <c r="J10" s="16">
        <f t="shared" si="2"/>
        <v>0</v>
      </c>
    </row>
    <row r="11" spans="1:12" ht="15" customHeight="1" thickBot="1" x14ac:dyDescent="0.3">
      <c r="A11" s="12"/>
      <c r="B11" s="28"/>
      <c r="C11" s="15"/>
      <c r="D11" s="16"/>
      <c r="E11" s="16"/>
      <c r="F11" s="12"/>
      <c r="G11" s="12"/>
      <c r="H11" s="12"/>
      <c r="I11" s="12"/>
      <c r="J11" s="12"/>
    </row>
    <row r="12" spans="1:12" ht="15.75" customHeight="1" thickBot="1" x14ac:dyDescent="0.3">
      <c r="A12" s="23">
        <v>1</v>
      </c>
      <c r="B12" s="83" t="s">
        <v>7</v>
      </c>
      <c r="C12" s="84"/>
      <c r="D12" s="84"/>
      <c r="E12" s="84"/>
      <c r="F12" s="85"/>
      <c r="G12" s="19">
        <f>SUM(G6:G11)</f>
        <v>0</v>
      </c>
      <c r="H12" s="20"/>
      <c r="I12" s="20"/>
      <c r="J12" s="20"/>
    </row>
    <row r="13" spans="1:12" ht="15.75" customHeight="1" thickBot="1" x14ac:dyDescent="0.3">
      <c r="A13" s="23">
        <v>2</v>
      </c>
      <c r="B13" s="86" t="s">
        <v>8</v>
      </c>
      <c r="C13" s="87"/>
      <c r="D13" s="87"/>
      <c r="E13" s="87"/>
      <c r="F13" s="87"/>
      <c r="G13" s="87"/>
      <c r="H13" s="88"/>
      <c r="I13" s="19">
        <f>SUM(I6:I12)</f>
        <v>0</v>
      </c>
      <c r="J13" s="21"/>
    </row>
    <row r="14" spans="1:12" ht="15.75" customHeight="1" thickBot="1" x14ac:dyDescent="0.3">
      <c r="A14" s="23">
        <v>3</v>
      </c>
      <c r="B14" s="86" t="s">
        <v>9</v>
      </c>
      <c r="C14" s="87"/>
      <c r="D14" s="87"/>
      <c r="E14" s="87"/>
      <c r="F14" s="87"/>
      <c r="G14" s="87"/>
      <c r="H14" s="87"/>
      <c r="I14" s="88"/>
      <c r="J14" s="19">
        <f>SUM(J6:J13)</f>
        <v>0</v>
      </c>
    </row>
    <row r="15" spans="1:12" ht="15" customHeight="1" thickBot="1" x14ac:dyDescent="0.3">
      <c r="A15" s="23">
        <v>4</v>
      </c>
      <c r="B15" s="83" t="s">
        <v>10</v>
      </c>
      <c r="C15" s="84"/>
      <c r="D15" s="84"/>
      <c r="E15" s="84"/>
      <c r="F15" s="84"/>
      <c r="G15" s="84"/>
      <c r="H15" s="84"/>
      <c r="I15" s="85"/>
      <c r="J15" s="19">
        <f>J14*18%</f>
        <v>0</v>
      </c>
    </row>
    <row r="16" spans="1:12" ht="15.75" customHeight="1" x14ac:dyDescent="0.25">
      <c r="B16" s="22"/>
      <c r="C16" s="22"/>
      <c r="D16" s="22"/>
      <c r="E16" s="22"/>
      <c r="F16" s="22"/>
      <c r="G16" s="22"/>
      <c r="H16" s="22"/>
      <c r="I16" s="22"/>
      <c r="J16" s="22"/>
    </row>
    <row r="17" spans="2:10" ht="15.75" customHeight="1" x14ac:dyDescent="0.25">
      <c r="B17" s="22"/>
      <c r="C17" s="22"/>
      <c r="D17" s="22"/>
      <c r="E17" s="22"/>
      <c r="F17" s="22"/>
      <c r="G17" s="22"/>
      <c r="H17" s="22"/>
      <c r="I17" s="22"/>
      <c r="J17" s="22"/>
    </row>
    <row r="18" spans="2:10" ht="15.75" customHeight="1" x14ac:dyDescent="0.25">
      <c r="B18" s="22"/>
      <c r="C18" s="22"/>
      <c r="D18" s="22"/>
      <c r="E18" s="22"/>
      <c r="F18" s="22"/>
      <c r="G18" s="22"/>
      <c r="H18" s="22"/>
      <c r="I18" s="22"/>
      <c r="J18" s="22"/>
    </row>
    <row r="19" spans="2:10" ht="15.75" customHeight="1" x14ac:dyDescent="0.25">
      <c r="B19" s="22"/>
      <c r="C19" s="22"/>
      <c r="D19" s="22"/>
      <c r="E19" s="22"/>
      <c r="F19" s="22"/>
      <c r="G19" s="22"/>
      <c r="H19" s="22"/>
      <c r="I19" s="22"/>
      <c r="J19" s="22"/>
    </row>
    <row r="20" spans="2:10" ht="15.75" customHeight="1" x14ac:dyDescent="0.25">
      <c r="B20" s="22"/>
      <c r="C20" s="22"/>
      <c r="D20" s="22"/>
      <c r="E20" s="22"/>
      <c r="F20" s="22"/>
      <c r="G20" s="22"/>
      <c r="H20" s="22"/>
      <c r="I20" s="22"/>
      <c r="J20" s="22"/>
    </row>
    <row r="21" spans="2:10" ht="15.75" customHeight="1" x14ac:dyDescent="0.25">
      <c r="B21" s="22"/>
      <c r="C21" s="22"/>
      <c r="D21" s="22"/>
      <c r="E21" s="22"/>
      <c r="F21" s="22"/>
      <c r="G21" s="22"/>
      <c r="H21" s="22"/>
      <c r="I21" s="22"/>
      <c r="J21" s="22"/>
    </row>
    <row r="22" spans="2:10" ht="15.75" customHeight="1" x14ac:dyDescent="0.25">
      <c r="B22" s="22"/>
      <c r="C22" s="22"/>
      <c r="D22" s="22"/>
      <c r="E22" s="22"/>
      <c r="F22" s="22"/>
      <c r="G22" s="22"/>
      <c r="H22" s="22"/>
      <c r="I22" s="22"/>
      <c r="J22" s="22"/>
    </row>
    <row r="23" spans="2:10" ht="15.75" customHeight="1" x14ac:dyDescent="0.25">
      <c r="B23" s="22"/>
      <c r="C23" s="22"/>
      <c r="D23" s="22"/>
      <c r="E23" s="22"/>
      <c r="F23" s="22"/>
      <c r="G23" s="22"/>
      <c r="H23" s="22"/>
      <c r="I23" s="22"/>
      <c r="J23" s="22"/>
    </row>
    <row r="24" spans="2:10" ht="15.75" customHeight="1" x14ac:dyDescent="0.25">
      <c r="B24" s="22"/>
      <c r="C24" s="22"/>
      <c r="D24" s="22"/>
      <c r="E24" s="22"/>
      <c r="F24" s="22"/>
      <c r="G24" s="22"/>
      <c r="H24" s="22"/>
      <c r="I24" s="22"/>
      <c r="J24" s="22"/>
    </row>
    <row r="25" spans="2:10" ht="15.75" customHeight="1" x14ac:dyDescent="0.25"/>
    <row r="26" spans="2:10" ht="15.75" customHeight="1" x14ac:dyDescent="0.25"/>
    <row r="27" spans="2:10" ht="15.75" customHeight="1" x14ac:dyDescent="0.25"/>
    <row r="28" spans="2:10" ht="15.75" customHeight="1" x14ac:dyDescent="0.25"/>
    <row r="29" spans="2:10" ht="15.75" customHeight="1" x14ac:dyDescent="0.25"/>
    <row r="30" spans="2:10" ht="15.75" customHeight="1" x14ac:dyDescent="0.25"/>
    <row r="31" spans="2:10" ht="15.75" customHeight="1" x14ac:dyDescent="0.25"/>
    <row r="32" spans="2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" customHeight="1" x14ac:dyDescent="0.25"/>
    <row r="104" ht="1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" customHeight="1" x14ac:dyDescent="0.25"/>
    <row r="115" ht="15" customHeight="1" x14ac:dyDescent="0.25"/>
    <row r="116" ht="1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67" spans="1:10" ht="15" customHeight="1" x14ac:dyDescent="0.25"/>
    <row r="168" spans="1:10" ht="15" customHeight="1" x14ac:dyDescent="0.25"/>
    <row r="169" spans="1:10" ht="15" customHeight="1" x14ac:dyDescent="0.25"/>
    <row r="170" spans="1:10" ht="15" customHeight="1" x14ac:dyDescent="0.25"/>
    <row r="171" spans="1:10" s="22" customFormat="1" ht="18.75" customHeight="1" x14ac:dyDescent="0.25">
      <c r="A171" s="14"/>
      <c r="B171" s="13"/>
      <c r="C171" s="13"/>
      <c r="D171" s="13"/>
      <c r="E171" s="13"/>
      <c r="F171" s="13"/>
      <c r="G171" s="13"/>
      <c r="H171" s="13"/>
      <c r="I171" s="13"/>
      <c r="J171" s="13"/>
    </row>
    <row r="172" spans="1:10" ht="15" customHeight="1" x14ac:dyDescent="0.25"/>
    <row r="173" spans="1:10" ht="14.25" customHeight="1" x14ac:dyDescent="0.25"/>
    <row r="174" spans="1:10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306" ht="15.75" customHeight="1" x14ac:dyDescent="0.25"/>
    <row r="307" ht="45" customHeight="1" x14ac:dyDescent="0.25"/>
    <row r="308" ht="45.75" customHeight="1" x14ac:dyDescent="0.25"/>
    <row r="309" ht="45" customHeight="1" x14ac:dyDescent="0.25"/>
    <row r="310" ht="45.75" customHeight="1" x14ac:dyDescent="0.25"/>
  </sheetData>
  <mergeCells count="14">
    <mergeCell ref="J1:J2"/>
    <mergeCell ref="A3:J3"/>
    <mergeCell ref="A4:J4"/>
    <mergeCell ref="A1:A2"/>
    <mergeCell ref="B1:B2"/>
    <mergeCell ref="C1:C2"/>
    <mergeCell ref="D1:D2"/>
    <mergeCell ref="E1:E2"/>
    <mergeCell ref="F1:G1"/>
    <mergeCell ref="B12:F12"/>
    <mergeCell ref="B13:H13"/>
    <mergeCell ref="B14:I14"/>
    <mergeCell ref="B15:I15"/>
    <mergeCell ref="H1:I1"/>
  </mergeCells>
  <pageMargins left="0.7" right="0.7" top="0.75" bottom="0.75" header="0.3" footer="0.3"/>
  <pageSetup scale="45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7"/>
  <sheetViews>
    <sheetView view="pageBreakPreview" zoomScaleNormal="100" zoomScaleSheetLayoutView="100" workbookViewId="0">
      <selection activeCell="B19" sqref="B19"/>
    </sheetView>
  </sheetViews>
  <sheetFormatPr defaultColWidth="9.140625" defaultRowHeight="15" x14ac:dyDescent="0.25"/>
  <cols>
    <col min="1" max="1" width="3.85546875" style="14" bestFit="1" customWidth="1"/>
    <col min="2" max="2" width="86.140625" style="13" customWidth="1"/>
    <col min="3" max="3" width="29.42578125" style="13" customWidth="1"/>
    <col min="4" max="5" width="10.7109375" style="13" customWidth="1"/>
    <col min="6" max="7" width="11.5703125" style="13" customWidth="1"/>
    <col min="8" max="8" width="12.7109375" style="13" customWidth="1"/>
    <col min="9" max="10" width="10.7109375" style="13" customWidth="1"/>
    <col min="11" max="16384" width="9.140625" style="13"/>
  </cols>
  <sheetData>
    <row r="1" spans="1:10" ht="22.5" customHeight="1" x14ac:dyDescent="0.25">
      <c r="A1" s="102" t="s">
        <v>0</v>
      </c>
      <c r="B1" s="91" t="s">
        <v>1</v>
      </c>
      <c r="C1" s="91" t="s">
        <v>2</v>
      </c>
      <c r="D1" s="91" t="s">
        <v>3</v>
      </c>
      <c r="E1" s="91" t="s">
        <v>4</v>
      </c>
      <c r="F1" s="89" t="s">
        <v>5</v>
      </c>
      <c r="G1" s="90"/>
      <c r="H1" s="89" t="s">
        <v>6</v>
      </c>
      <c r="I1" s="90"/>
      <c r="J1" s="91" t="s">
        <v>16</v>
      </c>
    </row>
    <row r="2" spans="1:10" ht="27" customHeight="1" x14ac:dyDescent="0.25">
      <c r="A2" s="103"/>
      <c r="B2" s="92"/>
      <c r="C2" s="92"/>
      <c r="D2" s="92"/>
      <c r="E2" s="92"/>
      <c r="F2" s="1" t="s">
        <v>17</v>
      </c>
      <c r="G2" s="1" t="s">
        <v>18</v>
      </c>
      <c r="H2" s="1" t="s">
        <v>17</v>
      </c>
      <c r="I2" s="1" t="s">
        <v>18</v>
      </c>
      <c r="J2" s="92"/>
    </row>
    <row r="3" spans="1:10" x14ac:dyDescent="0.25">
      <c r="A3" s="96"/>
      <c r="B3" s="97"/>
      <c r="C3" s="97"/>
      <c r="D3" s="97"/>
      <c r="E3" s="97"/>
      <c r="F3" s="97"/>
      <c r="G3" s="97"/>
      <c r="H3" s="97"/>
      <c r="I3" s="97"/>
      <c r="J3" s="98"/>
    </row>
    <row r="4" spans="1:10" ht="15.75" x14ac:dyDescent="0.25">
      <c r="A4" s="99" t="s">
        <v>273</v>
      </c>
      <c r="B4" s="100"/>
      <c r="C4" s="100"/>
      <c r="D4" s="100"/>
      <c r="E4" s="100"/>
      <c r="F4" s="100"/>
      <c r="G4" s="100"/>
      <c r="H4" s="100"/>
      <c r="I4" s="100"/>
      <c r="J4" s="101"/>
    </row>
    <row r="5" spans="1:10" ht="15" customHeight="1" x14ac:dyDescent="0.25">
      <c r="A5" s="12"/>
      <c r="B5" s="27"/>
      <c r="C5" s="15"/>
      <c r="D5" s="16"/>
      <c r="E5" s="16"/>
      <c r="F5" s="12"/>
      <c r="G5" s="12"/>
      <c r="H5" s="12"/>
      <c r="I5" s="12"/>
      <c r="J5" s="12"/>
    </row>
    <row r="6" spans="1:10" ht="15" customHeight="1" x14ac:dyDescent="0.25">
      <c r="A6" s="12">
        <v>1</v>
      </c>
      <c r="B6" s="28" t="s">
        <v>252</v>
      </c>
      <c r="C6" s="16" t="s">
        <v>210</v>
      </c>
      <c r="D6" s="15" t="s">
        <v>199</v>
      </c>
      <c r="E6" s="15">
        <v>1</v>
      </c>
      <c r="F6" s="15">
        <v>0</v>
      </c>
      <c r="G6" s="15">
        <f t="shared" ref="G6:G20" si="0">F6*E6</f>
        <v>0</v>
      </c>
      <c r="H6" s="15">
        <f>F6*0.3</f>
        <v>0</v>
      </c>
      <c r="I6" s="15">
        <f t="shared" ref="I6:I20" si="1">H6*E6</f>
        <v>0</v>
      </c>
      <c r="J6" s="15">
        <f t="shared" ref="J6:J20" si="2">I6+G6</f>
        <v>0</v>
      </c>
    </row>
    <row r="7" spans="1:10" ht="15" customHeight="1" x14ac:dyDescent="0.25">
      <c r="A7" s="12">
        <v>3</v>
      </c>
      <c r="B7" s="41" t="s">
        <v>253</v>
      </c>
      <c r="C7" s="16" t="s">
        <v>210</v>
      </c>
      <c r="D7" s="15" t="s">
        <v>15</v>
      </c>
      <c r="E7" s="15">
        <v>26</v>
      </c>
      <c r="F7" s="15">
        <v>0</v>
      </c>
      <c r="G7" s="15">
        <f t="shared" si="0"/>
        <v>0</v>
      </c>
      <c r="H7" s="15">
        <f t="shared" ref="H7:H20" si="3">F7*0.3</f>
        <v>0</v>
      </c>
      <c r="I7" s="15">
        <f t="shared" si="1"/>
        <v>0</v>
      </c>
      <c r="J7" s="15">
        <f t="shared" si="2"/>
        <v>0</v>
      </c>
    </row>
    <row r="8" spans="1:10" ht="15" customHeight="1" x14ac:dyDescent="0.25">
      <c r="A8" s="12">
        <v>4</v>
      </c>
      <c r="B8" s="41" t="s">
        <v>254</v>
      </c>
      <c r="C8" s="16" t="s">
        <v>210</v>
      </c>
      <c r="D8" s="15" t="s">
        <v>15</v>
      </c>
      <c r="E8" s="15">
        <v>2</v>
      </c>
      <c r="F8" s="15">
        <v>0</v>
      </c>
      <c r="G8" s="15">
        <f t="shared" si="0"/>
        <v>0</v>
      </c>
      <c r="H8" s="15">
        <f t="shared" si="3"/>
        <v>0</v>
      </c>
      <c r="I8" s="15">
        <f t="shared" si="1"/>
        <v>0</v>
      </c>
      <c r="J8" s="15">
        <f t="shared" si="2"/>
        <v>0</v>
      </c>
    </row>
    <row r="9" spans="1:10" ht="15" customHeight="1" x14ac:dyDescent="0.25">
      <c r="A9" s="12">
        <v>5</v>
      </c>
      <c r="B9" s="65" t="s">
        <v>271</v>
      </c>
      <c r="C9" s="54" t="s">
        <v>210</v>
      </c>
      <c r="D9" s="53" t="s">
        <v>15</v>
      </c>
      <c r="E9" s="53">
        <v>32</v>
      </c>
      <c r="F9" s="53">
        <v>0</v>
      </c>
      <c r="G9" s="53">
        <f t="shared" si="0"/>
        <v>0</v>
      </c>
      <c r="H9" s="53">
        <f t="shared" si="3"/>
        <v>0</v>
      </c>
      <c r="I9" s="53">
        <f t="shared" si="1"/>
        <v>0</v>
      </c>
      <c r="J9" s="53">
        <f t="shared" si="2"/>
        <v>0</v>
      </c>
    </row>
    <row r="10" spans="1:10" ht="15" customHeight="1" x14ac:dyDescent="0.25">
      <c r="A10" s="12">
        <v>6</v>
      </c>
      <c r="B10" s="65" t="s">
        <v>225</v>
      </c>
      <c r="C10" s="54" t="s">
        <v>210</v>
      </c>
      <c r="D10" s="53" t="s">
        <v>15</v>
      </c>
      <c r="E10" s="53">
        <v>22</v>
      </c>
      <c r="F10" s="53">
        <v>0</v>
      </c>
      <c r="G10" s="53">
        <f t="shared" si="0"/>
        <v>0</v>
      </c>
      <c r="H10" s="53">
        <f t="shared" si="3"/>
        <v>0</v>
      </c>
      <c r="I10" s="53">
        <f t="shared" si="1"/>
        <v>0</v>
      </c>
      <c r="J10" s="53">
        <f t="shared" si="2"/>
        <v>0</v>
      </c>
    </row>
    <row r="11" spans="1:10" ht="15" customHeight="1" x14ac:dyDescent="0.25">
      <c r="A11" s="12">
        <v>7</v>
      </c>
      <c r="B11" s="65" t="s">
        <v>256</v>
      </c>
      <c r="C11" s="54" t="s">
        <v>210</v>
      </c>
      <c r="D11" s="53" t="s">
        <v>15</v>
      </c>
      <c r="E11" s="53">
        <v>2</v>
      </c>
      <c r="F11" s="53">
        <v>0</v>
      </c>
      <c r="G11" s="53">
        <f t="shared" si="0"/>
        <v>0</v>
      </c>
      <c r="H11" s="53">
        <f t="shared" si="3"/>
        <v>0</v>
      </c>
      <c r="I11" s="53">
        <f t="shared" si="1"/>
        <v>0</v>
      </c>
      <c r="J11" s="53">
        <f t="shared" si="2"/>
        <v>0</v>
      </c>
    </row>
    <row r="12" spans="1:10" ht="15" customHeight="1" x14ac:dyDescent="0.25">
      <c r="A12" s="12">
        <v>8</v>
      </c>
      <c r="B12" s="65" t="s">
        <v>255</v>
      </c>
      <c r="C12" s="54" t="s">
        <v>210</v>
      </c>
      <c r="D12" s="53" t="s">
        <v>15</v>
      </c>
      <c r="E12" s="53">
        <v>2</v>
      </c>
      <c r="F12" s="53">
        <v>0</v>
      </c>
      <c r="G12" s="53">
        <f t="shared" si="0"/>
        <v>0</v>
      </c>
      <c r="H12" s="53">
        <f t="shared" si="3"/>
        <v>0</v>
      </c>
      <c r="I12" s="53">
        <f t="shared" si="1"/>
        <v>0</v>
      </c>
      <c r="J12" s="53">
        <f t="shared" si="2"/>
        <v>0</v>
      </c>
    </row>
    <row r="13" spans="1:10" ht="15" customHeight="1" x14ac:dyDescent="0.25">
      <c r="A13" s="12">
        <v>9</v>
      </c>
      <c r="B13" s="65" t="s">
        <v>222</v>
      </c>
      <c r="C13" s="54" t="s">
        <v>210</v>
      </c>
      <c r="D13" s="53" t="s">
        <v>15</v>
      </c>
      <c r="E13" s="53">
        <v>2</v>
      </c>
      <c r="F13" s="53">
        <v>0</v>
      </c>
      <c r="G13" s="53">
        <f t="shared" si="0"/>
        <v>0</v>
      </c>
      <c r="H13" s="53">
        <f t="shared" si="3"/>
        <v>0</v>
      </c>
      <c r="I13" s="53">
        <f t="shared" si="1"/>
        <v>0</v>
      </c>
      <c r="J13" s="53">
        <f t="shared" si="2"/>
        <v>0</v>
      </c>
    </row>
    <row r="14" spans="1:10" ht="15" customHeight="1" x14ac:dyDescent="0.25">
      <c r="A14" s="12">
        <v>10</v>
      </c>
      <c r="B14" s="41" t="s">
        <v>259</v>
      </c>
      <c r="C14" s="16" t="s">
        <v>210</v>
      </c>
      <c r="D14" s="15" t="s">
        <v>199</v>
      </c>
      <c r="E14" s="15">
        <v>10</v>
      </c>
      <c r="F14" s="15">
        <v>0</v>
      </c>
      <c r="G14" s="15">
        <f t="shared" ref="G14:G15" si="4">F14*E14</f>
        <v>0</v>
      </c>
      <c r="H14" s="15">
        <f t="shared" ref="H14:H15" si="5">F14*0.3</f>
        <v>0</v>
      </c>
      <c r="I14" s="15">
        <f t="shared" ref="I14:I15" si="6">H14*E14</f>
        <v>0</v>
      </c>
      <c r="J14" s="15">
        <f t="shared" ref="J14:J15" si="7">I14+G14</f>
        <v>0</v>
      </c>
    </row>
    <row r="15" spans="1:10" ht="15" customHeight="1" x14ac:dyDescent="0.25">
      <c r="A15" s="12">
        <v>11</v>
      </c>
      <c r="B15" s="51" t="s">
        <v>260</v>
      </c>
      <c r="C15" s="16" t="s">
        <v>210</v>
      </c>
      <c r="D15" s="15" t="s">
        <v>199</v>
      </c>
      <c r="E15" s="15">
        <v>2</v>
      </c>
      <c r="F15" s="15">
        <v>0</v>
      </c>
      <c r="G15" s="15">
        <f t="shared" si="4"/>
        <v>0</v>
      </c>
      <c r="H15" s="15">
        <f t="shared" si="5"/>
        <v>0</v>
      </c>
      <c r="I15" s="15">
        <f t="shared" si="6"/>
        <v>0</v>
      </c>
      <c r="J15" s="15">
        <f t="shared" si="7"/>
        <v>0</v>
      </c>
    </row>
    <row r="16" spans="1:10" ht="15" customHeight="1" x14ac:dyDescent="0.25">
      <c r="A16" s="12">
        <v>12</v>
      </c>
      <c r="B16" s="50" t="s">
        <v>230</v>
      </c>
      <c r="C16" s="16" t="s">
        <v>223</v>
      </c>
      <c r="D16" s="15" t="s">
        <v>224</v>
      </c>
      <c r="E16" s="15">
        <v>600</v>
      </c>
      <c r="F16" s="15">
        <v>0</v>
      </c>
      <c r="G16" s="15">
        <f t="shared" si="0"/>
        <v>0</v>
      </c>
      <c r="H16" s="15">
        <f t="shared" si="3"/>
        <v>0</v>
      </c>
      <c r="I16" s="15">
        <f t="shared" si="1"/>
        <v>0</v>
      </c>
      <c r="J16" s="15">
        <f t="shared" si="2"/>
        <v>0</v>
      </c>
    </row>
    <row r="17" spans="1:10" ht="15" customHeight="1" x14ac:dyDescent="0.25">
      <c r="A17" s="12">
        <v>13</v>
      </c>
      <c r="B17" s="28" t="s">
        <v>209</v>
      </c>
      <c r="C17" s="16" t="s">
        <v>223</v>
      </c>
      <c r="D17" s="15" t="s">
        <v>224</v>
      </c>
      <c r="E17" s="15">
        <v>720</v>
      </c>
      <c r="F17" s="15">
        <v>0</v>
      </c>
      <c r="G17" s="15">
        <f t="shared" si="0"/>
        <v>0</v>
      </c>
      <c r="H17" s="15">
        <f t="shared" si="3"/>
        <v>0</v>
      </c>
      <c r="I17" s="15">
        <f t="shared" si="1"/>
        <v>0</v>
      </c>
      <c r="J17" s="15">
        <f t="shared" si="2"/>
        <v>0</v>
      </c>
    </row>
    <row r="18" spans="1:10" ht="15" customHeight="1" x14ac:dyDescent="0.25">
      <c r="A18" s="12">
        <v>14</v>
      </c>
      <c r="B18" s="28" t="s">
        <v>257</v>
      </c>
      <c r="C18" s="16" t="s">
        <v>223</v>
      </c>
      <c r="D18" s="15" t="s">
        <v>199</v>
      </c>
      <c r="E18" s="15">
        <v>1</v>
      </c>
      <c r="F18" s="15">
        <v>0</v>
      </c>
      <c r="G18" s="15">
        <f t="shared" ref="G18:G19" si="8">F18*E18</f>
        <v>0</v>
      </c>
      <c r="H18" s="15">
        <f t="shared" ref="H18:H19" si="9">F18*0.3</f>
        <v>0</v>
      </c>
      <c r="I18" s="15">
        <f t="shared" ref="I18:I19" si="10">H18*E18</f>
        <v>0</v>
      </c>
      <c r="J18" s="15">
        <f t="shared" ref="J18:J19" si="11">I18+G18</f>
        <v>0</v>
      </c>
    </row>
    <row r="19" spans="1:10" ht="15" customHeight="1" x14ac:dyDescent="0.25">
      <c r="A19" s="12">
        <v>15</v>
      </c>
      <c r="B19" s="28" t="s">
        <v>258</v>
      </c>
      <c r="C19" s="16" t="s">
        <v>223</v>
      </c>
      <c r="D19" s="15" t="s">
        <v>199</v>
      </c>
      <c r="E19" s="15">
        <v>1</v>
      </c>
      <c r="F19" s="15">
        <v>0</v>
      </c>
      <c r="G19" s="15">
        <f t="shared" si="8"/>
        <v>0</v>
      </c>
      <c r="H19" s="15">
        <f t="shared" si="9"/>
        <v>0</v>
      </c>
      <c r="I19" s="15">
        <f t="shared" si="10"/>
        <v>0</v>
      </c>
      <c r="J19" s="15">
        <f t="shared" si="11"/>
        <v>0</v>
      </c>
    </row>
    <row r="20" spans="1:10" ht="15" customHeight="1" x14ac:dyDescent="0.25">
      <c r="A20" s="12">
        <v>16</v>
      </c>
      <c r="B20" s="28" t="s">
        <v>203</v>
      </c>
      <c r="C20" s="16" t="s">
        <v>223</v>
      </c>
      <c r="D20" s="15" t="s">
        <v>199</v>
      </c>
      <c r="E20" s="15">
        <v>1</v>
      </c>
      <c r="F20" s="15">
        <v>0</v>
      </c>
      <c r="G20" s="15">
        <f t="shared" si="0"/>
        <v>0</v>
      </c>
      <c r="H20" s="15">
        <f t="shared" si="3"/>
        <v>0</v>
      </c>
      <c r="I20" s="15">
        <f t="shared" si="1"/>
        <v>0</v>
      </c>
      <c r="J20" s="15">
        <f t="shared" si="2"/>
        <v>0</v>
      </c>
    </row>
    <row r="21" spans="1:10" ht="15" customHeight="1" thickBot="1" x14ac:dyDescent="0.3">
      <c r="A21" s="12"/>
      <c r="B21" s="28"/>
      <c r="C21" s="12"/>
      <c r="D21" s="40"/>
      <c r="E21" s="16"/>
      <c r="F21" s="12"/>
      <c r="G21" s="12"/>
      <c r="H21" s="12"/>
      <c r="I21" s="12"/>
      <c r="J21" s="12"/>
    </row>
    <row r="22" spans="1:10" ht="15" customHeight="1" thickBot="1" x14ac:dyDescent="0.3">
      <c r="A22" s="23">
        <v>1</v>
      </c>
      <c r="B22" s="83" t="s">
        <v>7</v>
      </c>
      <c r="C22" s="84"/>
      <c r="D22" s="84"/>
      <c r="E22" s="84"/>
      <c r="F22" s="85"/>
      <c r="G22" s="19">
        <f>SUM(G6:G21)</f>
        <v>0</v>
      </c>
      <c r="H22" s="20"/>
      <c r="I22" s="20"/>
      <c r="J22" s="20"/>
    </row>
    <row r="23" spans="1:10" ht="15" customHeight="1" thickBot="1" x14ac:dyDescent="0.3">
      <c r="A23" s="23">
        <v>2</v>
      </c>
      <c r="B23" s="86" t="s">
        <v>8</v>
      </c>
      <c r="C23" s="87"/>
      <c r="D23" s="87"/>
      <c r="E23" s="87"/>
      <c r="F23" s="87"/>
      <c r="G23" s="87"/>
      <c r="H23" s="88"/>
      <c r="I23" s="19">
        <f>SUM(I6:I22)</f>
        <v>0</v>
      </c>
      <c r="J23" s="21"/>
    </row>
    <row r="24" spans="1:10" ht="15" customHeight="1" thickBot="1" x14ac:dyDescent="0.3">
      <c r="A24" s="23">
        <v>3</v>
      </c>
      <c r="B24" s="86" t="s">
        <v>9</v>
      </c>
      <c r="C24" s="87"/>
      <c r="D24" s="87"/>
      <c r="E24" s="87"/>
      <c r="F24" s="87"/>
      <c r="G24" s="87"/>
      <c r="H24" s="87"/>
      <c r="I24" s="88"/>
      <c r="J24" s="19">
        <f>SUM(J6:J23)</f>
        <v>0</v>
      </c>
    </row>
    <row r="25" spans="1:10" ht="15" customHeight="1" thickBot="1" x14ac:dyDescent="0.3">
      <c r="A25" s="23">
        <v>4</v>
      </c>
      <c r="B25" s="83" t="s">
        <v>10</v>
      </c>
      <c r="C25" s="84"/>
      <c r="D25" s="84"/>
      <c r="E25" s="84"/>
      <c r="F25" s="84"/>
      <c r="G25" s="84"/>
      <c r="H25" s="84"/>
      <c r="I25" s="85"/>
      <c r="J25" s="19">
        <f>J24*18%</f>
        <v>0</v>
      </c>
    </row>
    <row r="26" spans="1:10" ht="15.75" customHeight="1" x14ac:dyDescent="0.25"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15.75" customHeight="1" x14ac:dyDescent="0.25"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5.75" customHeight="1" x14ac:dyDescent="0.25">
      <c r="B28" s="22"/>
      <c r="C28" s="22"/>
      <c r="D28" s="22"/>
      <c r="E28" s="22"/>
      <c r="F28" s="22"/>
      <c r="G28" s="22"/>
      <c r="H28" s="22"/>
      <c r="I28" s="22"/>
      <c r="J28" s="22"/>
    </row>
    <row r="29" spans="1:10" ht="15.75" customHeight="1" x14ac:dyDescent="0.25"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5.75" customHeight="1" x14ac:dyDescent="0.25"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5.75" customHeight="1" x14ac:dyDescent="0.25">
      <c r="B31" s="22"/>
      <c r="C31" s="22"/>
      <c r="D31" s="22"/>
      <c r="E31" s="22"/>
      <c r="F31" s="22"/>
      <c r="G31" s="22"/>
      <c r="H31" s="22"/>
      <c r="I31" s="22"/>
      <c r="J31" s="22"/>
    </row>
    <row r="32" spans="1:10" ht="15.75" customHeight="1" x14ac:dyDescent="0.25">
      <c r="B32" s="22"/>
      <c r="C32" s="22"/>
      <c r="D32" s="22"/>
      <c r="E32" s="22"/>
      <c r="F32" s="22"/>
      <c r="G32" s="22"/>
      <c r="H32" s="22"/>
      <c r="I32" s="22"/>
      <c r="J32" s="22"/>
    </row>
    <row r="33" spans="2:10" ht="15.75" customHeight="1" x14ac:dyDescent="0.25">
      <c r="B33" s="22"/>
      <c r="C33" s="22"/>
      <c r="D33" s="22"/>
      <c r="E33" s="22"/>
      <c r="F33" s="22"/>
      <c r="G33" s="22"/>
      <c r="H33" s="22"/>
      <c r="I33" s="22"/>
      <c r="J33" s="22"/>
    </row>
    <row r="34" spans="2:10" ht="15.75" customHeight="1" x14ac:dyDescent="0.25">
      <c r="B34" s="22"/>
      <c r="C34" s="22"/>
      <c r="D34" s="22"/>
      <c r="E34" s="22"/>
      <c r="F34" s="22"/>
      <c r="G34" s="22"/>
      <c r="H34" s="22"/>
      <c r="I34" s="22"/>
      <c r="J34" s="22"/>
    </row>
    <row r="35" spans="2:10" ht="15.75" customHeight="1" x14ac:dyDescent="0.25">
      <c r="B35" s="22"/>
      <c r="C35" s="22"/>
      <c r="D35" s="22"/>
      <c r="E35" s="22"/>
      <c r="F35" s="22"/>
      <c r="G35" s="22"/>
      <c r="H35" s="22"/>
      <c r="I35" s="22"/>
      <c r="J35" s="22"/>
    </row>
    <row r="36" spans="2:10" ht="15.75" customHeight="1" x14ac:dyDescent="0.25"/>
    <row r="37" spans="2:10" ht="15.75" customHeight="1" x14ac:dyDescent="0.25"/>
    <row r="38" spans="2:10" ht="15.75" customHeight="1" x14ac:dyDescent="0.25"/>
    <row r="39" spans="2:10" ht="15.75" customHeight="1" x14ac:dyDescent="0.25"/>
    <row r="40" spans="2:10" ht="15.75" customHeight="1" x14ac:dyDescent="0.25"/>
    <row r="41" spans="2:10" ht="15.75" customHeight="1" x14ac:dyDescent="0.25"/>
    <row r="42" spans="2:10" ht="15.75" customHeight="1" x14ac:dyDescent="0.25"/>
    <row r="43" spans="2:10" ht="15.75" customHeight="1" x14ac:dyDescent="0.25"/>
    <row r="44" spans="2:10" ht="15.75" customHeight="1" x14ac:dyDescent="0.25"/>
    <row r="45" spans="2:10" ht="15.75" customHeight="1" x14ac:dyDescent="0.25"/>
    <row r="46" spans="2:10" ht="15.75" customHeight="1" x14ac:dyDescent="0.25"/>
    <row r="47" spans="2:10" ht="15.75" customHeight="1" x14ac:dyDescent="0.25"/>
    <row r="48" spans="2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" customHeight="1" x14ac:dyDescent="0.25"/>
    <row r="121" ht="1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" customHeight="1" x14ac:dyDescent="0.25"/>
    <row r="132" ht="15" customHeight="1" x14ac:dyDescent="0.25"/>
    <row r="133" ht="1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84" spans="1:10" ht="15" customHeight="1" x14ac:dyDescent="0.25"/>
    <row r="185" spans="1:10" ht="15" customHeight="1" x14ac:dyDescent="0.25"/>
    <row r="186" spans="1:10" ht="15" customHeight="1" x14ac:dyDescent="0.25"/>
    <row r="187" spans="1:10" ht="15" customHeight="1" x14ac:dyDescent="0.25"/>
    <row r="188" spans="1:10" s="22" customFormat="1" ht="18.75" customHeight="1" x14ac:dyDescent="0.25">
      <c r="A188" s="14"/>
      <c r="B188" s="13"/>
      <c r="C188" s="13"/>
      <c r="D188" s="13"/>
      <c r="E188" s="13"/>
      <c r="F188" s="13"/>
      <c r="G188" s="13"/>
      <c r="H188" s="13"/>
      <c r="I188" s="13"/>
      <c r="J188" s="13"/>
    </row>
    <row r="189" spans="1:10" ht="15" customHeight="1" x14ac:dyDescent="0.25"/>
    <row r="190" spans="1:10" ht="14.25" customHeight="1" x14ac:dyDescent="0.25"/>
    <row r="191" spans="1:10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323" ht="15.75" customHeight="1" x14ac:dyDescent="0.25"/>
    <row r="324" ht="45" customHeight="1" x14ac:dyDescent="0.25"/>
    <row r="325" ht="45.75" customHeight="1" x14ac:dyDescent="0.25"/>
    <row r="326" ht="45" customHeight="1" x14ac:dyDescent="0.25"/>
    <row r="327" ht="45.75" customHeight="1" x14ac:dyDescent="0.25"/>
  </sheetData>
  <mergeCells count="14">
    <mergeCell ref="B25:I25"/>
    <mergeCell ref="B24:I24"/>
    <mergeCell ref="H1:I1"/>
    <mergeCell ref="J1:J2"/>
    <mergeCell ref="A3:J3"/>
    <mergeCell ref="A4:J4"/>
    <mergeCell ref="A1:A2"/>
    <mergeCell ref="B1:B2"/>
    <mergeCell ref="C1:C2"/>
    <mergeCell ref="D1:D2"/>
    <mergeCell ref="E1:E2"/>
    <mergeCell ref="F1:G1"/>
    <mergeCell ref="B22:F22"/>
    <mergeCell ref="B23:H23"/>
  </mergeCells>
  <pageMargins left="0.7" right="0.7" top="0.75" bottom="0.75" header="0.3" footer="0.3"/>
  <pageSetup paperSize="9" scale="4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Ön səhifə</vt:lpstr>
      <vt:lpstr>FCU</vt:lpstr>
      <vt:lpstr>TVS</vt:lpstr>
      <vt:lpstr>Torpaqlama</vt:lpstr>
      <vt:lpstr>Rabitə</vt:lpstr>
      <vt:lpstr>Videonəzarərt</vt:lpstr>
      <vt:lpstr>Kartlı keçid</vt:lpstr>
      <vt:lpstr>YS</vt:lpstr>
      <vt:lpstr>Sheet2</vt:lpstr>
      <vt:lpstr>Sheet1</vt:lpstr>
      <vt:lpstr>YS!Print_Area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Vasif V. Mammadov</cp:lastModifiedBy>
  <dcterms:created xsi:type="dcterms:W3CDTF">2019-11-13T16:20:48Z</dcterms:created>
  <dcterms:modified xsi:type="dcterms:W3CDTF">2023-06-25T11:02:24Z</dcterms:modified>
</cp:coreProperties>
</file>